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45" windowWidth="18930" windowHeight="9810"/>
  </bookViews>
  <sheets>
    <sheet name="Component Estimates" sheetId="1" r:id="rId1"/>
  </sheets>
  <definedNames>
    <definedName name="_xlnm._FilterDatabase" localSheetId="0" hidden="1">'Component Estimates'!$A$4:$Q$30</definedName>
  </definedNames>
  <calcPr calcId="125725"/>
</workbook>
</file>

<file path=xl/calcChain.xml><?xml version="1.0" encoding="utf-8"?>
<calcChain xmlns="http://schemas.openxmlformats.org/spreadsheetml/2006/main">
  <c r="D1" i="1"/>
  <c r="C1"/>
  <c r="P154"/>
  <c r="O154"/>
  <c r="P89"/>
  <c r="O89"/>
  <c r="O142" l="1"/>
  <c r="O151" s="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P151" s="1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P139" s="1"/>
  <c r="O111"/>
  <c r="O139" s="1"/>
  <c r="P66"/>
  <c r="O66"/>
  <c r="P65"/>
  <c r="P68" s="1"/>
  <c r="O65"/>
  <c r="O68" s="1"/>
  <c r="P107"/>
  <c r="O107"/>
  <c r="P106"/>
  <c r="P108" s="1"/>
  <c r="O106"/>
  <c r="O108" s="1"/>
  <c r="P102"/>
  <c r="O102"/>
  <c r="P101"/>
  <c r="O101"/>
  <c r="P100"/>
  <c r="O100"/>
  <c r="O95"/>
  <c r="J95"/>
  <c r="P95" s="1"/>
  <c r="P94"/>
  <c r="O94"/>
  <c r="P93"/>
  <c r="O93"/>
  <c r="P88"/>
  <c r="P90" s="1"/>
  <c r="O88"/>
  <c r="O90" s="1"/>
  <c r="P84"/>
  <c r="O84"/>
  <c r="P83"/>
  <c r="O83"/>
  <c r="P82"/>
  <c r="O82"/>
  <c r="P81"/>
  <c r="O81"/>
  <c r="P80"/>
  <c r="P85" s="1"/>
  <c r="O80"/>
  <c r="O85" s="1"/>
  <c r="P76"/>
  <c r="O76"/>
  <c r="P75"/>
  <c r="O75"/>
  <c r="P74"/>
  <c r="O74"/>
  <c r="P73"/>
  <c r="O73"/>
  <c r="P72"/>
  <c r="O72"/>
  <c r="P71"/>
  <c r="P77" s="1"/>
  <c r="O71"/>
  <c r="O77" s="1"/>
  <c r="P67"/>
  <c r="O67"/>
  <c r="P61"/>
  <c r="P62" s="1"/>
  <c r="O61"/>
  <c r="O62" s="1"/>
  <c r="P57"/>
  <c r="O57"/>
  <c r="P56"/>
  <c r="O56"/>
  <c r="P55"/>
  <c r="O55"/>
  <c r="P54"/>
  <c r="O54"/>
  <c r="P53"/>
  <c r="O53"/>
  <c r="P52"/>
  <c r="O52"/>
  <c r="P51"/>
  <c r="O51"/>
  <c r="P50"/>
  <c r="P58" s="1"/>
  <c r="O50"/>
  <c r="O58" s="1"/>
  <c r="P46"/>
  <c r="O46"/>
  <c r="P45"/>
  <c r="O45"/>
  <c r="P44"/>
  <c r="O44"/>
  <c r="P43"/>
  <c r="O43"/>
  <c r="P42"/>
  <c r="O42"/>
  <c r="P41"/>
  <c r="P47" s="1"/>
  <c r="O41"/>
  <c r="O47" s="1"/>
  <c r="P37"/>
  <c r="O37"/>
  <c r="P36"/>
  <c r="O36"/>
  <c r="P35"/>
  <c r="O35"/>
  <c r="P34"/>
  <c r="P38" s="1"/>
  <c r="O34"/>
  <c r="O38" s="1"/>
  <c r="O103" l="1"/>
  <c r="O97"/>
  <c r="P103"/>
  <c r="P97"/>
  <c r="D30" l="1"/>
  <c r="O30"/>
  <c r="P30"/>
  <c r="P24"/>
  <c r="O24"/>
  <c r="D24"/>
  <c r="D28" l="1"/>
  <c r="O28"/>
  <c r="P28"/>
  <c r="D29" l="1"/>
  <c r="D27"/>
  <c r="D26"/>
  <c r="D23"/>
  <c r="D5" l="1"/>
  <c r="D6"/>
  <c r="D7"/>
  <c r="D8"/>
  <c r="D9"/>
  <c r="D10"/>
  <c r="D11"/>
  <c r="D12"/>
  <c r="D13"/>
  <c r="D14"/>
  <c r="D16"/>
  <c r="D15"/>
  <c r="D17"/>
  <c r="D18"/>
  <c r="D19"/>
  <c r="D20"/>
  <c r="D25"/>
  <c r="D22"/>
  <c r="O23" l="1"/>
  <c r="P23"/>
  <c r="O26"/>
  <c r="P26"/>
  <c r="O27"/>
  <c r="P27"/>
  <c r="O29"/>
  <c r="P29"/>
  <c r="O7"/>
  <c r="P7"/>
  <c r="O8"/>
  <c r="P8"/>
  <c r="O17"/>
  <c r="P17"/>
  <c r="O9"/>
  <c r="P9"/>
  <c r="O10"/>
  <c r="P10"/>
  <c r="O11"/>
  <c r="P11"/>
  <c r="O12"/>
  <c r="P12"/>
  <c r="O13"/>
  <c r="P13"/>
  <c r="O14"/>
  <c r="P14"/>
  <c r="O16"/>
  <c r="P16"/>
  <c r="O15"/>
  <c r="P15"/>
  <c r="O22"/>
  <c r="P22"/>
  <c r="O25"/>
  <c r="P25"/>
  <c r="P21" l="1"/>
  <c r="P5"/>
  <c r="P18"/>
  <c r="P19"/>
  <c r="P20"/>
  <c r="P6"/>
  <c r="O6"/>
  <c r="O21"/>
  <c r="P31" l="1"/>
  <c r="O20"/>
  <c r="O19"/>
  <c r="O5"/>
  <c r="O18"/>
  <c r="O31" l="1"/>
</calcChain>
</file>

<file path=xl/sharedStrings.xml><?xml version="1.0" encoding="utf-8"?>
<sst xmlns="http://schemas.openxmlformats.org/spreadsheetml/2006/main" count="796" uniqueCount="200">
  <si>
    <t>Future 2 OL 75</t>
  </si>
  <si>
    <t>Region1</t>
  </si>
  <si>
    <t>Region2</t>
  </si>
  <si>
    <t>Transmission Building Blocks</t>
  </si>
  <si>
    <t>Termination 1</t>
  </si>
  <si>
    <t>Generic Per Unit Cost</t>
  </si>
  <si>
    <t>Notes</t>
  </si>
  <si>
    <t>Transfer Limit Increase</t>
  </si>
  <si>
    <t># of Circuits</t>
  </si>
  <si>
    <t>Scenario</t>
  </si>
  <si>
    <t>Future</t>
  </si>
  <si>
    <t>Upgrade Region</t>
  </si>
  <si>
    <t>Multiplier range</t>
  </si>
  <si>
    <t>Cost range</t>
  </si>
  <si>
    <t>Termination 2 or Device Description</t>
  </si>
  <si>
    <t>Cost Low</t>
  </si>
  <si>
    <t>Cost High</t>
  </si>
  <si>
    <t>MISO</t>
  </si>
  <si>
    <t>Greentown</t>
  </si>
  <si>
    <t>Reynolds</t>
  </si>
  <si>
    <t>MISO RGOS 765 overlay</t>
  </si>
  <si>
    <t>Mitchell Co</t>
  </si>
  <si>
    <t>Hampton Corner</t>
  </si>
  <si>
    <t>Montgomery</t>
  </si>
  <si>
    <t>St. Francois</t>
  </si>
  <si>
    <t>Fairport</t>
  </si>
  <si>
    <t>Grimes</t>
  </si>
  <si>
    <t>New MN 765 Sub 1</t>
  </si>
  <si>
    <t>New MN 765 Sub 2</t>
  </si>
  <si>
    <t>Brookings County</t>
  </si>
  <si>
    <t>Darlington</t>
  </si>
  <si>
    <t>North Madison</t>
  </si>
  <si>
    <t>Hills</t>
  </si>
  <si>
    <t>IA-G Station</t>
  </si>
  <si>
    <t>Lakefield Junction</t>
  </si>
  <si>
    <t>North La Crosse</t>
  </si>
  <si>
    <t>Rockport</t>
  </si>
  <si>
    <t>MISO_W</t>
  </si>
  <si>
    <t>PJM_ROR</t>
  </si>
  <si>
    <t>MISO_MO_IL</t>
  </si>
  <si>
    <t>MISO_WUMS</t>
  </si>
  <si>
    <t>MISO_IN</t>
  </si>
  <si>
    <t>Don Marquis</t>
  </si>
  <si>
    <t>Baker</t>
  </si>
  <si>
    <t>Dumont/Marysville tap</t>
  </si>
  <si>
    <t>MISO Regional Generator Outlet Study 345 lines</t>
  </si>
  <si>
    <t>St Francois</t>
  </si>
  <si>
    <t>PA change (Don Marquis)</t>
  </si>
  <si>
    <t>PA change (Montgomery)</t>
  </si>
  <si>
    <t>PA change (Dumont/Marysville tap)</t>
  </si>
  <si>
    <t>PA change (Darlington)</t>
  </si>
  <si>
    <t>PA change (Marysville/Flatlick tap)</t>
  </si>
  <si>
    <t>Marysville/Flatlick tap</t>
  </si>
  <si>
    <t>PA change (Quad Cities)</t>
  </si>
  <si>
    <t>Quad Cities</t>
  </si>
  <si>
    <t>MISO Cand MVP Portolio 1</t>
  </si>
  <si>
    <t>$106.3 mil sub/xfmr cost</t>
  </si>
  <si>
    <t>$62.3 mil sub/xfmr cost</t>
  </si>
  <si>
    <t>$333.5 mil sub/xfmr cost</t>
  </si>
  <si>
    <t>MISO_MI</t>
  </si>
  <si>
    <t>Hiple</t>
  </si>
  <si>
    <t>IN/MI border</t>
  </si>
  <si>
    <t>circuit 1</t>
  </si>
  <si>
    <t>Battle Creek</t>
  </si>
  <si>
    <t>circuit 2</t>
  </si>
  <si>
    <t>IESO</t>
  </si>
  <si>
    <t>Longwood</t>
  </si>
  <si>
    <t>Lambton</t>
  </si>
  <si>
    <t>line 1</t>
  </si>
  <si>
    <t>line 1 N-1 backup</t>
  </si>
  <si>
    <t>PAR</t>
  </si>
  <si>
    <t>230/345</t>
  </si>
  <si>
    <t>Phase Angle Regulator</t>
  </si>
  <si>
    <t>Phase Angle Regulator N-1 backup</t>
  </si>
  <si>
    <t>St Clair</t>
  </si>
  <si>
    <t>Tie Line IESO-MISO_MI</t>
  </si>
  <si>
    <t>Tie Line IESO-MISO_MI N-1 backup</t>
  </si>
  <si>
    <t>Mackenzie</t>
  </si>
  <si>
    <t>Fort Frances</t>
  </si>
  <si>
    <t>230/115</t>
  </si>
  <si>
    <t>Autotransformer</t>
  </si>
  <si>
    <t>Autotransformer N-1 backup</t>
  </si>
  <si>
    <t>International Falls</t>
  </si>
  <si>
    <t>Tie Line IESO-MISO_W</t>
  </si>
  <si>
    <t>Tie Line IESO-MISO_W N-1 backup</t>
  </si>
  <si>
    <t>115/115</t>
  </si>
  <si>
    <t>MISO_MO-IL</t>
  </si>
  <si>
    <t>SPP_N</t>
  </si>
  <si>
    <t>Iatan</t>
  </si>
  <si>
    <t>N-1 backup for NE to MISO_W</t>
  </si>
  <si>
    <t>NE</t>
  </si>
  <si>
    <t>Nebraska Sub A</t>
  </si>
  <si>
    <t>Iowa Sub G</t>
  </si>
  <si>
    <t>N-1 backup for SPP_N to MISO_MO-IL</t>
  </si>
  <si>
    <t>Total Cost:</t>
  </si>
  <si>
    <t>Transfer Limit Increase (MW)</t>
  </si>
  <si>
    <t>Capability (MW)</t>
  </si>
  <si>
    <t>Voltage (kV)</t>
  </si>
  <si>
    <t>Low Mult.</t>
  </si>
  <si>
    <t>High Mult.</t>
  </si>
  <si>
    <t>Length (Miles)</t>
  </si>
  <si>
    <t>Entergy</t>
  </si>
  <si>
    <t>SoCo</t>
  </si>
  <si>
    <t>McAdams</t>
  </si>
  <si>
    <t>South Bessemer</t>
  </si>
  <si>
    <t>Tie Line - Entergy/SoCo</t>
  </si>
  <si>
    <t>Batesville</t>
  </si>
  <si>
    <t>Miller</t>
  </si>
  <si>
    <t>Bogalusa</t>
  </si>
  <si>
    <t>Big Creek</t>
  </si>
  <si>
    <t>NYISO_A-F</t>
  </si>
  <si>
    <t>NYISO_GHI</t>
  </si>
  <si>
    <t>Leeds</t>
  </si>
  <si>
    <t>Pleasant Valley</t>
  </si>
  <si>
    <t>Line terminal addition</t>
  </si>
  <si>
    <t>NYISO_J_&amp;_K</t>
  </si>
  <si>
    <t>PJM_Eastern_MAAC</t>
  </si>
  <si>
    <t>Goethals</t>
  </si>
  <si>
    <t>Linden</t>
  </si>
  <si>
    <t>Allow VFT flow from NY to PJM</t>
  </si>
  <si>
    <t>NEISO</t>
  </si>
  <si>
    <t>NE Border</t>
  </si>
  <si>
    <t>NEISO-NYISO_GHI tie; relieves contingency constraint on NNC</t>
  </si>
  <si>
    <t>Long Mountain</t>
  </si>
  <si>
    <t>NY Border</t>
  </si>
  <si>
    <t>Tie Line NEISO - NYISO_GHI</t>
  </si>
  <si>
    <t>Norwalk</t>
  </si>
  <si>
    <t>Norwalk Harbor</t>
  </si>
  <si>
    <t>Some underground - 1.48 mi</t>
  </si>
  <si>
    <t>Point Beach</t>
  </si>
  <si>
    <t>Ludington</t>
  </si>
  <si>
    <t>HVDC SC</t>
  </si>
  <si>
    <t>Submarine Cable</t>
  </si>
  <si>
    <t>(DC Terminal)</t>
  </si>
  <si>
    <t>HVDC</t>
  </si>
  <si>
    <t>Saratoga</t>
  </si>
  <si>
    <t>Petenwell</t>
  </si>
  <si>
    <t>Rebuild of existing line</t>
  </si>
  <si>
    <t>Kilbourn</t>
  </si>
  <si>
    <t>Council Creek</t>
  </si>
  <si>
    <t>69kV ROW exists</t>
  </si>
  <si>
    <t>Nebraska Sta. A</t>
  </si>
  <si>
    <t>Iowa Sta. A</t>
  </si>
  <si>
    <t>NSA to state line.  Satisfies N-1 condition for SPP_N to MISO MO_IL</t>
  </si>
  <si>
    <t>Transformation</t>
  </si>
  <si>
    <t>765/345</t>
  </si>
  <si>
    <t>765/345kV Substation</t>
  </si>
  <si>
    <t>Sooner</t>
  </si>
  <si>
    <t>Fort Smith</t>
  </si>
  <si>
    <t>765/500</t>
  </si>
  <si>
    <t>Rose Hill</t>
  </si>
  <si>
    <t>Flint Creek</t>
  </si>
  <si>
    <t>Summit</t>
  </si>
  <si>
    <t>Lang</t>
  </si>
  <si>
    <t>Satisfies SPP internal requirment</t>
  </si>
  <si>
    <t>765/345kV</t>
  </si>
  <si>
    <t>765/345kV Sub</t>
  </si>
  <si>
    <t>Transmission Sub</t>
  </si>
  <si>
    <t>765kV Transmission Sub</t>
  </si>
  <si>
    <t>LaCygne</t>
  </si>
  <si>
    <t>Morgan</t>
  </si>
  <si>
    <t>Sibley</t>
  </si>
  <si>
    <t>Sibley is terminal for EES/AECI</t>
  </si>
  <si>
    <t>Fort Smith is terminal for Entergy Region</t>
  </si>
  <si>
    <t>765/500kV Tie Point Substation</t>
  </si>
  <si>
    <t>Future 2 OL 76</t>
  </si>
  <si>
    <t>Sabine</t>
  </si>
  <si>
    <t>500 kV tie line into Entergy Region</t>
  </si>
  <si>
    <t>500/230</t>
  </si>
  <si>
    <t>Tie into Sabine area</t>
  </si>
  <si>
    <t>Back up for N-1 loss of 765 source</t>
  </si>
  <si>
    <t>Flint Crk. Is terminal for Entergy Region</t>
  </si>
  <si>
    <t>765/500kV Tie PointSubstation</t>
  </si>
  <si>
    <t>McKnight</t>
  </si>
  <si>
    <t>Nelson</t>
  </si>
  <si>
    <t>Satisfies N-1 condition.  Lacygna is terminal for Entergy Region</t>
  </si>
  <si>
    <t>ISES</t>
  </si>
  <si>
    <t>500/345</t>
  </si>
  <si>
    <t>500/345 kV Substation</t>
  </si>
  <si>
    <t>Franks</t>
  </si>
  <si>
    <t>345 kV tie into Entergy Region</t>
  </si>
  <si>
    <t>Morgan is terminal for Entergy Region</t>
  </si>
  <si>
    <t>White Bluff</t>
  </si>
  <si>
    <t>765/345 kV Tie Point Substation</t>
  </si>
  <si>
    <t>SPP-S</t>
  </si>
  <si>
    <t xml:space="preserve">Crockett </t>
  </si>
  <si>
    <t>Lewis Creek</t>
  </si>
  <si>
    <t>Tie Line - SPP-S/Entergy</t>
  </si>
  <si>
    <t>Transformer</t>
  </si>
  <si>
    <t>345-230</t>
  </si>
  <si>
    <t>Turk</t>
  </si>
  <si>
    <t>McNeil</t>
  </si>
  <si>
    <t>500-345</t>
  </si>
  <si>
    <t>Dolet Hills</t>
  </si>
  <si>
    <t>Sterlington</t>
  </si>
  <si>
    <t>Future 2 OL 75 Total Cost:</t>
  </si>
  <si>
    <t>Roseland</t>
  </si>
  <si>
    <t>SPP</t>
  </si>
  <si>
    <t>SPP 765kV Overlay</t>
  </si>
  <si>
    <t>This overlay is required to source the pipes for the future 2 xfer requirements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</si>
</sst>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6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/>
      <diagonal/>
    </border>
    <border>
      <left style="thin">
        <color indexed="22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1"/>
      </bottom>
      <diagonal/>
    </border>
    <border>
      <left style="thin">
        <color indexed="22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theme="1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 style="thin">
        <color indexed="22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26" xfId="0" applyFill="1" applyBorder="1" applyAlignment="1">
      <alignment vertical="top"/>
    </xf>
    <xf numFmtId="0" fontId="0" fillId="5" borderId="0" xfId="0" applyFill="1"/>
    <xf numFmtId="0" fontId="0" fillId="0" borderId="31" xfId="0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4" borderId="39" xfId="0" applyFill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4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46" xfId="0" applyFill="1" applyBorder="1" applyAlignment="1">
      <alignment vertical="top"/>
    </xf>
    <xf numFmtId="0" fontId="0" fillId="4" borderId="47" xfId="0" applyFill="1" applyBorder="1" applyAlignment="1">
      <alignment vertical="top"/>
    </xf>
    <xf numFmtId="0" fontId="0" fillId="4" borderId="49" xfId="0" applyFill="1" applyBorder="1" applyAlignment="1">
      <alignment vertical="top"/>
    </xf>
    <xf numFmtId="0" fontId="0" fillId="4" borderId="50" xfId="0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52" xfId="0" applyBorder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53" xfId="0" applyBorder="1" applyAlignment="1">
      <alignment vertical="top"/>
    </xf>
    <xf numFmtId="0" fontId="2" fillId="4" borderId="49" xfId="0" applyFont="1" applyFill="1" applyBorder="1"/>
    <xf numFmtId="0" fontId="2" fillId="4" borderId="50" xfId="0" applyFont="1" applyFill="1" applyBorder="1"/>
    <xf numFmtId="0" fontId="2" fillId="4" borderId="0" xfId="0" applyFont="1" applyFill="1" applyBorder="1"/>
    <xf numFmtId="0" fontId="2" fillId="4" borderId="58" xfId="0" applyFont="1" applyFill="1" applyBorder="1"/>
    <xf numFmtId="0" fontId="0" fillId="4" borderId="46" xfId="0" applyFont="1" applyFill="1" applyBorder="1" applyAlignment="1">
      <alignment vertical="top"/>
    </xf>
    <xf numFmtId="0" fontId="0" fillId="4" borderId="58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4" borderId="46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49" xfId="0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0" borderId="20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164" fontId="0" fillId="0" borderId="20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 vertical="top"/>
    </xf>
    <xf numFmtId="0" fontId="0" fillId="0" borderId="54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0" fillId="4" borderId="46" xfId="0" applyFont="1" applyFill="1" applyBorder="1" applyAlignment="1">
      <alignment horizontal="center" vertical="top"/>
    </xf>
    <xf numFmtId="164" fontId="0" fillId="4" borderId="46" xfId="0" applyNumberFormat="1" applyFont="1" applyFill="1" applyBorder="1" applyAlignment="1">
      <alignment horizontal="center" vertical="top"/>
    </xf>
    <xf numFmtId="164" fontId="0" fillId="4" borderId="47" xfId="0" applyNumberFormat="1" applyFont="1" applyFill="1" applyBorder="1" applyAlignment="1">
      <alignment horizontal="center" vertical="top"/>
    </xf>
    <xf numFmtId="164" fontId="0" fillId="0" borderId="57" xfId="0" applyNumberFormat="1" applyFont="1" applyBorder="1" applyAlignment="1">
      <alignment horizontal="center" vertical="top"/>
    </xf>
    <xf numFmtId="0" fontId="2" fillId="4" borderId="46" xfId="0" applyFont="1" applyFill="1" applyBorder="1" applyAlignment="1">
      <alignment horizontal="center"/>
    </xf>
    <xf numFmtId="0" fontId="0" fillId="0" borderId="31" xfId="0" applyBorder="1" applyAlignment="1">
      <alignment horizontal="center" vertical="top"/>
    </xf>
    <xf numFmtId="164" fontId="0" fillId="0" borderId="31" xfId="0" applyNumberForma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164" fontId="0" fillId="4" borderId="46" xfId="0" applyNumberFormat="1" applyFill="1" applyBorder="1" applyAlignment="1">
      <alignment horizontal="center" vertical="top"/>
    </xf>
    <xf numFmtId="164" fontId="0" fillId="4" borderId="49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0" fillId="4" borderId="10" xfId="0" applyNumberFormat="1" applyFill="1" applyBorder="1" applyAlignment="1">
      <alignment horizontal="center" vertical="top"/>
    </xf>
    <xf numFmtId="164" fontId="0" fillId="4" borderId="47" xfId="0" applyNumberForma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4" borderId="45" xfId="0" applyFont="1" applyFill="1" applyBorder="1" applyAlignment="1">
      <alignment horizontal="center" vertical="top"/>
    </xf>
    <xf numFmtId="0" fontId="2" fillId="4" borderId="59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0" fillId="4" borderId="59" xfId="0" applyFont="1" applyFill="1" applyBorder="1" applyAlignment="1">
      <alignment horizontal="center" vertical="top"/>
    </xf>
    <xf numFmtId="0" fontId="0" fillId="4" borderId="48" xfId="0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/>
    </xf>
    <xf numFmtId="0" fontId="0" fillId="4" borderId="29" xfId="0" applyFont="1" applyFill="1" applyBorder="1" applyAlignment="1">
      <alignment horizontal="center" vertical="top"/>
    </xf>
    <xf numFmtId="0" fontId="0" fillId="4" borderId="4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60" xfId="0" applyFon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164" fontId="0" fillId="0" borderId="23" xfId="0" applyNumberFormat="1" applyBorder="1" applyAlignment="1">
      <alignment horizontal="center" vertical="top"/>
    </xf>
    <xf numFmtId="164" fontId="0" fillId="0" borderId="17" xfId="0" applyNumberFormat="1" applyBorder="1" applyAlignment="1">
      <alignment horizontal="center" vertical="top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66" xfId="0" applyBorder="1" applyAlignment="1">
      <alignment vertical="top"/>
    </xf>
    <xf numFmtId="164" fontId="0" fillId="0" borderId="67" xfId="0" applyNumberFormat="1" applyFont="1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164" fontId="0" fillId="0" borderId="62" xfId="0" applyNumberFormat="1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164" fontId="0" fillId="0" borderId="65" xfId="0" applyNumberForma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4" borderId="49" xfId="0" applyFont="1" applyFill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69" xfId="0" applyFont="1" applyBorder="1" applyAlignment="1">
      <alignment horizontal="center" vertical="center"/>
    </xf>
    <xf numFmtId="0" fontId="0" fillId="0" borderId="69" xfId="0" applyBorder="1" applyAlignment="1">
      <alignment vertical="top"/>
    </xf>
    <xf numFmtId="0" fontId="0" fillId="0" borderId="69" xfId="0" applyBorder="1" applyAlignment="1">
      <alignment horizontal="center" vertical="top"/>
    </xf>
    <xf numFmtId="164" fontId="0" fillId="0" borderId="69" xfId="0" applyNumberFormat="1" applyBorder="1" applyAlignment="1">
      <alignment horizontal="center" vertical="top"/>
    </xf>
    <xf numFmtId="0" fontId="0" fillId="0" borderId="70" xfId="0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horizontal="center" vertical="center"/>
    </xf>
    <xf numFmtId="0" fontId="0" fillId="0" borderId="72" xfId="0" applyBorder="1" applyAlignment="1">
      <alignment vertical="top"/>
    </xf>
    <xf numFmtId="0" fontId="0" fillId="0" borderId="72" xfId="0" applyBorder="1" applyAlignment="1">
      <alignment horizontal="center" vertical="top"/>
    </xf>
    <xf numFmtId="164" fontId="0" fillId="0" borderId="72" xfId="0" applyNumberFormat="1" applyBorder="1" applyAlignment="1">
      <alignment horizontal="center" vertical="top"/>
    </xf>
    <xf numFmtId="0" fontId="0" fillId="0" borderId="73" xfId="0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66" xfId="0" applyFont="1" applyBorder="1" applyAlignment="1">
      <alignment vertical="top"/>
    </xf>
    <xf numFmtId="0" fontId="1" fillId="0" borderId="65" xfId="0" applyFont="1" applyFill="1" applyBorder="1" applyAlignment="1">
      <alignment horizontal="center" vertical="top"/>
    </xf>
    <xf numFmtId="0" fontId="0" fillId="0" borderId="65" xfId="0" applyFont="1" applyFill="1" applyBorder="1" applyAlignment="1">
      <alignment vertical="top"/>
    </xf>
    <xf numFmtId="0" fontId="0" fillId="0" borderId="66" xfId="0" applyFont="1" applyFill="1" applyBorder="1" applyAlignment="1">
      <alignment vertical="top"/>
    </xf>
    <xf numFmtId="0" fontId="0" fillId="0" borderId="65" xfId="0" applyFont="1" applyBorder="1" applyAlignment="1">
      <alignment horizontal="center" vertical="top"/>
    </xf>
    <xf numFmtId="164" fontId="0" fillId="0" borderId="65" xfId="0" applyNumberFormat="1" applyFont="1" applyBorder="1" applyAlignment="1">
      <alignment horizontal="center" vertical="top"/>
    </xf>
    <xf numFmtId="0" fontId="0" fillId="0" borderId="65" xfId="0" applyFont="1" applyFill="1" applyBorder="1" applyAlignment="1">
      <alignment horizontal="center" vertical="top"/>
    </xf>
    <xf numFmtId="164" fontId="0" fillId="0" borderId="65" xfId="0" applyNumberFormat="1" applyFont="1" applyFill="1" applyBorder="1" applyAlignment="1">
      <alignment horizontal="center" vertical="top"/>
    </xf>
    <xf numFmtId="0" fontId="0" fillId="0" borderId="74" xfId="0" applyBorder="1" applyAlignment="1">
      <alignment vertical="top"/>
    </xf>
    <xf numFmtId="0" fontId="0" fillId="0" borderId="74" xfId="0" applyBorder="1" applyAlignment="1">
      <alignment horizontal="center" vertical="top"/>
    </xf>
    <xf numFmtId="0" fontId="0" fillId="0" borderId="74" xfId="0" applyFill="1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77" xfId="0" applyBorder="1" applyAlignment="1">
      <alignment vertical="top"/>
    </xf>
    <xf numFmtId="0" fontId="0" fillId="0" borderId="77" xfId="0" applyBorder="1" applyAlignment="1">
      <alignment horizontal="center" vertical="top"/>
    </xf>
    <xf numFmtId="0" fontId="0" fillId="0" borderId="77" xfId="0" applyFill="1" applyBorder="1" applyAlignment="1">
      <alignment vertical="top"/>
    </xf>
    <xf numFmtId="0" fontId="0" fillId="0" borderId="80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81" xfId="0" applyBorder="1" applyAlignment="1">
      <alignment vertical="top"/>
    </xf>
    <xf numFmtId="0" fontId="0" fillId="0" borderId="81" xfId="0" applyBorder="1" applyAlignment="1">
      <alignment horizontal="center" vertical="top"/>
    </xf>
    <xf numFmtId="0" fontId="0" fillId="0" borderId="81" xfId="0" applyFill="1" applyBorder="1" applyAlignment="1">
      <alignment vertical="top"/>
    </xf>
    <xf numFmtId="0" fontId="0" fillId="0" borderId="84" xfId="0" applyBorder="1" applyAlignment="1">
      <alignment vertical="top"/>
    </xf>
    <xf numFmtId="0" fontId="0" fillId="0" borderId="75" xfId="0" applyBorder="1" applyAlignment="1">
      <alignment horizontal="center" vertical="top"/>
    </xf>
    <xf numFmtId="0" fontId="0" fillId="0" borderId="75" xfId="0" applyFill="1" applyBorder="1" applyAlignment="1">
      <alignment vertical="top"/>
    </xf>
    <xf numFmtId="0" fontId="0" fillId="0" borderId="85" xfId="0" applyBorder="1" applyAlignment="1">
      <alignment vertical="top"/>
    </xf>
    <xf numFmtId="0" fontId="0" fillId="0" borderId="87" xfId="0" applyBorder="1" applyAlignment="1">
      <alignment vertical="top"/>
    </xf>
    <xf numFmtId="0" fontId="0" fillId="0" borderId="87" xfId="0" applyBorder="1" applyAlignment="1">
      <alignment horizontal="center" vertical="top"/>
    </xf>
    <xf numFmtId="0" fontId="0" fillId="0" borderId="87" xfId="0" applyFill="1" applyBorder="1" applyAlignment="1">
      <alignment vertical="top"/>
    </xf>
    <xf numFmtId="0" fontId="0" fillId="0" borderId="88" xfId="0" applyBorder="1" applyAlignment="1">
      <alignment vertical="top"/>
    </xf>
    <xf numFmtId="0" fontId="0" fillId="0" borderId="74" xfId="0" quotePrefix="1" applyBorder="1" applyAlignment="1">
      <alignment horizontal="center" vertical="top"/>
    </xf>
    <xf numFmtId="164" fontId="0" fillId="0" borderId="74" xfId="0" applyNumberFormat="1" applyBorder="1" applyAlignment="1">
      <alignment horizontal="center" vertical="top"/>
    </xf>
    <xf numFmtId="0" fontId="0" fillId="0" borderId="74" xfId="0" applyFill="1" applyBorder="1" applyAlignment="1">
      <alignment horizontal="center" vertical="top"/>
    </xf>
    <xf numFmtId="164" fontId="0" fillId="0" borderId="75" xfId="0" applyNumberFormat="1" applyBorder="1" applyAlignment="1">
      <alignment horizontal="center" vertical="top"/>
    </xf>
    <xf numFmtId="164" fontId="0" fillId="0" borderId="77" xfId="0" applyNumberFormat="1" applyBorder="1" applyAlignment="1">
      <alignment horizontal="center" vertical="top"/>
    </xf>
    <xf numFmtId="164" fontId="0" fillId="0" borderId="78" xfId="0" applyNumberFormat="1" applyBorder="1" applyAlignment="1">
      <alignment horizontal="center" vertical="top"/>
    </xf>
    <xf numFmtId="164" fontId="0" fillId="0" borderId="79" xfId="0" applyNumberFormat="1" applyBorder="1" applyAlignment="1">
      <alignment horizontal="center" vertical="top"/>
    </xf>
    <xf numFmtId="164" fontId="0" fillId="0" borderId="81" xfId="0" applyNumberFormat="1" applyBorder="1" applyAlignment="1">
      <alignment horizontal="center" vertical="top"/>
    </xf>
    <xf numFmtId="164" fontId="0" fillId="0" borderId="82" xfId="0" applyNumberFormat="1" applyBorder="1" applyAlignment="1">
      <alignment horizontal="center" vertical="top"/>
    </xf>
    <xf numFmtId="164" fontId="0" fillId="0" borderId="83" xfId="0" applyNumberFormat="1" applyBorder="1" applyAlignment="1">
      <alignment horizontal="center" vertical="top"/>
    </xf>
    <xf numFmtId="164" fontId="0" fillId="0" borderId="87" xfId="0" applyNumberForma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7" xfId="0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9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91" xfId="0" applyBorder="1" applyAlignment="1">
      <alignment vertical="top"/>
    </xf>
    <xf numFmtId="0" fontId="0" fillId="0" borderId="91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164" fontId="0" fillId="0" borderId="41" xfId="0" applyNumberFormat="1" applyBorder="1" applyAlignment="1">
      <alignment horizontal="center" vertical="top"/>
    </xf>
    <xf numFmtId="0" fontId="0" fillId="0" borderId="42" xfId="0" applyBorder="1" applyAlignment="1">
      <alignment vertical="top"/>
    </xf>
    <xf numFmtId="0" fontId="0" fillId="0" borderId="39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45" xfId="0" applyFont="1" applyBorder="1" applyAlignment="1">
      <alignment horizontal="center" vertical="top"/>
    </xf>
    <xf numFmtId="0" fontId="0" fillId="0" borderId="92" xfId="0" applyFont="1" applyBorder="1" applyAlignment="1">
      <alignment horizontal="center" vertical="top"/>
    </xf>
    <xf numFmtId="0" fontId="0" fillId="0" borderId="6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61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64" xfId="0" applyFont="1" applyFill="1" applyBorder="1" applyAlignment="1">
      <alignment horizontal="center" vertical="top"/>
    </xf>
    <xf numFmtId="0" fontId="0" fillId="0" borderId="71" xfId="0" applyFont="1" applyBorder="1" applyAlignment="1">
      <alignment horizontal="center" vertical="top"/>
    </xf>
    <xf numFmtId="0" fontId="0" fillId="0" borderId="86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64" fontId="0" fillId="0" borderId="38" xfId="0" applyNumberFormat="1" applyBorder="1" applyAlignment="1">
      <alignment horizontal="center" vertical="top"/>
    </xf>
    <xf numFmtId="0" fontId="0" fillId="5" borderId="94" xfId="0" applyFill="1" applyBorder="1" applyAlignment="1">
      <alignment vertical="top"/>
    </xf>
    <xf numFmtId="0" fontId="1" fillId="5" borderId="94" xfId="0" applyFont="1" applyFill="1" applyBorder="1" applyAlignment="1">
      <alignment horizontal="center" vertical="top"/>
    </xf>
    <xf numFmtId="0" fontId="1" fillId="5" borderId="94" xfId="0" applyFont="1" applyFill="1" applyBorder="1" applyAlignment="1">
      <alignment horizontal="center"/>
    </xf>
    <xf numFmtId="0" fontId="0" fillId="5" borderId="94" xfId="0" applyFill="1" applyBorder="1" applyAlignment="1">
      <alignment horizontal="center" vertical="top"/>
    </xf>
    <xf numFmtId="164" fontId="0" fillId="5" borderId="94" xfId="0" applyNumberFormat="1" applyFill="1" applyBorder="1" applyAlignment="1">
      <alignment horizontal="center" vertical="top"/>
    </xf>
    <xf numFmtId="164" fontId="0" fillId="4" borderId="58" xfId="0" applyNumberFormat="1" applyFill="1" applyBorder="1" applyAlignment="1">
      <alignment horizontal="center" vertical="top"/>
    </xf>
    <xf numFmtId="164" fontId="0" fillId="0" borderId="95" xfId="0" applyNumberFormat="1" applyFont="1" applyBorder="1" applyAlignment="1">
      <alignment horizontal="center" vertical="top"/>
    </xf>
    <xf numFmtId="164" fontId="0" fillId="0" borderId="50" xfId="0" applyNumberFormat="1" applyFont="1" applyBorder="1" applyAlignment="1">
      <alignment horizontal="center" vertical="top"/>
    </xf>
    <xf numFmtId="0" fontId="0" fillId="5" borderId="96" xfId="0" applyFont="1" applyFill="1" applyBorder="1" applyAlignment="1">
      <alignment vertical="top"/>
    </xf>
    <xf numFmtId="0" fontId="1" fillId="5" borderId="97" xfId="0" applyFont="1" applyFill="1" applyBorder="1" applyAlignment="1">
      <alignment horizontal="center" vertical="top"/>
    </xf>
    <xf numFmtId="0" fontId="1" fillId="5" borderId="97" xfId="0" applyFont="1" applyFill="1" applyBorder="1" applyAlignment="1">
      <alignment horizontal="center"/>
    </xf>
    <xf numFmtId="0" fontId="0" fillId="5" borderId="97" xfId="0" applyFill="1" applyBorder="1" applyAlignment="1">
      <alignment vertical="top"/>
    </xf>
    <xf numFmtId="0" fontId="0" fillId="5" borderId="97" xfId="0" applyFill="1" applyBorder="1" applyAlignment="1">
      <alignment horizontal="center" vertical="top"/>
    </xf>
    <xf numFmtId="164" fontId="0" fillId="5" borderId="97" xfId="0" applyNumberFormat="1" applyFill="1" applyBorder="1" applyAlignment="1">
      <alignment horizontal="center" vertical="top"/>
    </xf>
    <xf numFmtId="0" fontId="0" fillId="5" borderId="98" xfId="0" applyFill="1" applyBorder="1" applyAlignment="1">
      <alignment vertical="top"/>
    </xf>
    <xf numFmtId="0" fontId="0" fillId="5" borderId="99" xfId="0" applyFont="1" applyFill="1" applyBorder="1" applyAlignment="1">
      <alignment vertical="top"/>
    </xf>
    <xf numFmtId="0" fontId="0" fillId="5" borderId="100" xfId="0" applyFill="1" applyBorder="1" applyAlignment="1">
      <alignment vertical="top" wrapText="1"/>
    </xf>
    <xf numFmtId="0" fontId="0" fillId="5" borderId="100" xfId="0" applyFill="1" applyBorder="1" applyAlignment="1">
      <alignment vertical="top"/>
    </xf>
    <xf numFmtId="0" fontId="0" fillId="5" borderId="101" xfId="0" applyFont="1" applyFill="1" applyBorder="1" applyAlignment="1">
      <alignment vertical="top"/>
    </xf>
    <xf numFmtId="0" fontId="1" fillId="5" borderId="102" xfId="0" applyFont="1" applyFill="1" applyBorder="1" applyAlignment="1">
      <alignment horizontal="center" vertical="top"/>
    </xf>
    <xf numFmtId="0" fontId="1" fillId="5" borderId="102" xfId="0" applyFont="1" applyFill="1" applyBorder="1" applyAlignment="1">
      <alignment horizontal="center"/>
    </xf>
    <xf numFmtId="0" fontId="0" fillId="5" borderId="102" xfId="0" applyFill="1" applyBorder="1" applyAlignment="1">
      <alignment vertical="top"/>
    </xf>
    <xf numFmtId="0" fontId="0" fillId="5" borderId="102" xfId="0" applyFill="1" applyBorder="1" applyAlignment="1">
      <alignment horizontal="center" vertical="top"/>
    </xf>
    <xf numFmtId="164" fontId="0" fillId="5" borderId="102" xfId="0" applyNumberFormat="1" applyFill="1" applyBorder="1" applyAlignment="1">
      <alignment horizontal="center" vertical="top"/>
    </xf>
    <xf numFmtId="0" fontId="0" fillId="5" borderId="103" xfId="0" applyFill="1" applyBorder="1" applyAlignment="1">
      <alignment vertical="top"/>
    </xf>
    <xf numFmtId="0" fontId="1" fillId="5" borderId="105" xfId="0" applyFont="1" applyFill="1" applyBorder="1" applyAlignment="1">
      <alignment horizontal="center" vertical="top"/>
    </xf>
    <xf numFmtId="0" fontId="1" fillId="5" borderId="104" xfId="0" applyFont="1" applyFill="1" applyBorder="1" applyAlignment="1">
      <alignment horizontal="center" vertical="top"/>
    </xf>
    <xf numFmtId="0" fontId="0" fillId="0" borderId="106" xfId="0" applyFont="1" applyBorder="1" applyAlignment="1">
      <alignment vertical="top"/>
    </xf>
    <xf numFmtId="0" fontId="0" fillId="0" borderId="27" xfId="0" applyFill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0" fontId="1" fillId="0" borderId="0" xfId="0" applyFont="1" applyAlignment="1"/>
    <xf numFmtId="164" fontId="1" fillId="0" borderId="56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107" xfId="0" applyFont="1" applyBorder="1" applyAlignment="1">
      <alignment vertical="top"/>
    </xf>
    <xf numFmtId="0" fontId="1" fillId="0" borderId="108" xfId="0" applyFont="1" applyBorder="1" applyAlignment="1">
      <alignment horizontal="center" vertical="top"/>
    </xf>
    <xf numFmtId="0" fontId="0" fillId="0" borderId="108" xfId="0" applyFill="1" applyBorder="1" applyAlignment="1">
      <alignment vertical="top"/>
    </xf>
    <xf numFmtId="0" fontId="0" fillId="0" borderId="108" xfId="0" applyBorder="1" applyAlignment="1">
      <alignment horizontal="center" vertical="top"/>
    </xf>
    <xf numFmtId="164" fontId="0" fillId="0" borderId="108" xfId="0" applyNumberForma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showGridLines="0" tabSelected="1" workbookViewId="0">
      <pane ySplit="4" topLeftCell="A5" activePane="bottomLeft" state="frozenSplit"/>
      <selection pane="bottomLeft" activeCell="A3" sqref="A3"/>
    </sheetView>
  </sheetViews>
  <sheetFormatPr defaultRowHeight="12.75"/>
  <cols>
    <col min="1" max="1" width="14.33203125" bestFit="1" customWidth="1"/>
    <col min="2" max="2" width="13.83203125" bestFit="1" customWidth="1"/>
    <col min="3" max="3" width="19" bestFit="1" customWidth="1"/>
    <col min="4" max="4" width="17" style="8" customWidth="1"/>
    <col min="5" max="5" width="23.6640625" customWidth="1"/>
    <col min="6" max="6" width="29.6640625" bestFit="1" customWidth="1"/>
    <col min="7" max="7" width="10.33203125" customWidth="1"/>
    <col min="8" max="8" width="7.5" customWidth="1"/>
    <col min="9" max="9" width="10.6640625" customWidth="1"/>
    <col min="10" max="10" width="12.83203125" bestFit="1" customWidth="1"/>
    <col min="11" max="11" width="16.5" bestFit="1" customWidth="1"/>
    <col min="12" max="12" width="18.1640625" bestFit="1" customWidth="1"/>
    <col min="13" max="14" width="8.33203125" customWidth="1"/>
    <col min="15" max="15" width="14.6640625" customWidth="1"/>
    <col min="16" max="16" width="15.33203125" bestFit="1" customWidth="1"/>
    <col min="17" max="17" width="62.83203125" bestFit="1" customWidth="1"/>
  </cols>
  <sheetData>
    <row r="1" spans="1:17">
      <c r="A1" s="297" t="s">
        <v>195</v>
      </c>
      <c r="B1" s="298"/>
      <c r="C1" s="280">
        <f>O31+O38+O47+O58+O62+O68+O77+O85+O90+O97+O103+O108+O139+O151+O154</f>
        <v>34122876200</v>
      </c>
      <c r="D1" s="281">
        <f>P31+P38+P47+P58+P62+P68+P77+P85+P90+P97+P103+P108+P139+P151+P154</f>
        <v>48799582300</v>
      </c>
      <c r="E1" s="279"/>
      <c r="F1" s="279"/>
    </row>
    <row r="3" spans="1:17">
      <c r="A3" s="75" t="s">
        <v>10</v>
      </c>
      <c r="B3" s="289" t="s">
        <v>7</v>
      </c>
      <c r="C3" s="290"/>
      <c r="D3" s="291"/>
      <c r="E3" s="289" t="s">
        <v>3</v>
      </c>
      <c r="F3" s="290"/>
      <c r="G3" s="290"/>
      <c r="H3" s="290"/>
      <c r="I3" s="290"/>
      <c r="J3" s="290"/>
      <c r="K3" s="290"/>
      <c r="L3" s="291"/>
      <c r="M3" s="292" t="s">
        <v>12</v>
      </c>
      <c r="N3" s="292"/>
      <c r="O3" s="292" t="s">
        <v>13</v>
      </c>
      <c r="P3" s="292"/>
    </row>
    <row r="4" spans="1:17" ht="38.25">
      <c r="A4" s="57" t="s">
        <v>9</v>
      </c>
      <c r="B4" s="58" t="s">
        <v>1</v>
      </c>
      <c r="C4" s="58" t="s">
        <v>2</v>
      </c>
      <c r="D4" s="45" t="s">
        <v>95</v>
      </c>
      <c r="E4" s="76" t="s">
        <v>4</v>
      </c>
      <c r="F4" s="77" t="s">
        <v>14</v>
      </c>
      <c r="G4" s="47" t="s">
        <v>97</v>
      </c>
      <c r="H4" s="47" t="s">
        <v>8</v>
      </c>
      <c r="I4" s="47" t="s">
        <v>96</v>
      </c>
      <c r="J4" s="47" t="s">
        <v>100</v>
      </c>
      <c r="K4" s="47" t="s">
        <v>5</v>
      </c>
      <c r="L4" s="47" t="s">
        <v>11</v>
      </c>
      <c r="M4" s="47" t="s">
        <v>98</v>
      </c>
      <c r="N4" s="47" t="s">
        <v>99</v>
      </c>
      <c r="O4" s="47" t="s">
        <v>15</v>
      </c>
      <c r="P4" s="47" t="s">
        <v>16</v>
      </c>
      <c r="Q4" s="46" t="s">
        <v>6</v>
      </c>
    </row>
    <row r="5" spans="1:17" ht="12.75" customHeight="1">
      <c r="A5" s="122" t="s">
        <v>0</v>
      </c>
      <c r="B5" s="123" t="s">
        <v>37</v>
      </c>
      <c r="C5" s="123" t="s">
        <v>38</v>
      </c>
      <c r="D5" s="59">
        <f>12420</f>
        <v>12420</v>
      </c>
      <c r="E5" s="10" t="s">
        <v>21</v>
      </c>
      <c r="F5" s="11" t="s">
        <v>22</v>
      </c>
      <c r="G5" s="78">
        <v>765</v>
      </c>
      <c r="H5" s="79">
        <v>1</v>
      </c>
      <c r="I5" s="80">
        <v>4000</v>
      </c>
      <c r="J5" s="81">
        <v>92</v>
      </c>
      <c r="K5" s="82">
        <v>5550000</v>
      </c>
      <c r="L5" s="82" t="s">
        <v>37</v>
      </c>
      <c r="M5" s="79">
        <v>0.5</v>
      </c>
      <c r="N5" s="79">
        <v>0.6</v>
      </c>
      <c r="O5" s="83">
        <f t="shared" ref="O5:O22" si="0">J5*K5*M5</f>
        <v>255300000</v>
      </c>
      <c r="P5" s="83">
        <f t="shared" ref="P5:P22" si="1">J5*K5*N5</f>
        <v>306360000</v>
      </c>
      <c r="Q5" s="13" t="s">
        <v>20</v>
      </c>
    </row>
    <row r="6" spans="1:17">
      <c r="A6" s="124" t="s">
        <v>0</v>
      </c>
      <c r="B6" s="66" t="s">
        <v>37</v>
      </c>
      <c r="C6" s="66" t="s">
        <v>38</v>
      </c>
      <c r="D6" s="60">
        <f>12420</f>
        <v>12420</v>
      </c>
      <c r="E6" s="14" t="s">
        <v>27</v>
      </c>
      <c r="F6" s="1" t="s">
        <v>28</v>
      </c>
      <c r="G6" s="84">
        <v>765</v>
      </c>
      <c r="H6" s="85">
        <v>1</v>
      </c>
      <c r="I6" s="86">
        <v>4000</v>
      </c>
      <c r="J6" s="87">
        <v>26</v>
      </c>
      <c r="K6" s="88">
        <v>5550000</v>
      </c>
      <c r="L6" s="88" t="s">
        <v>37</v>
      </c>
      <c r="M6" s="85">
        <v>0.5</v>
      </c>
      <c r="N6" s="85">
        <v>0.6</v>
      </c>
      <c r="O6" s="88">
        <f t="shared" si="0"/>
        <v>72150000</v>
      </c>
      <c r="P6" s="88">
        <f t="shared" si="1"/>
        <v>86580000</v>
      </c>
      <c r="Q6" s="3" t="s">
        <v>20</v>
      </c>
    </row>
    <row r="7" spans="1:17">
      <c r="A7" s="124" t="s">
        <v>0</v>
      </c>
      <c r="B7" s="66" t="s">
        <v>37</v>
      </c>
      <c r="C7" s="66" t="s">
        <v>38</v>
      </c>
      <c r="D7" s="60">
        <f>12420</f>
        <v>12420</v>
      </c>
      <c r="E7" s="14" t="s">
        <v>29</v>
      </c>
      <c r="F7" s="1" t="s">
        <v>28</v>
      </c>
      <c r="G7" s="84">
        <v>765</v>
      </c>
      <c r="H7" s="85">
        <v>1</v>
      </c>
      <c r="I7" s="86">
        <v>4000</v>
      </c>
      <c r="J7" s="87">
        <v>20</v>
      </c>
      <c r="K7" s="88">
        <v>5550000</v>
      </c>
      <c r="L7" s="88" t="s">
        <v>37</v>
      </c>
      <c r="M7" s="85">
        <v>0.5</v>
      </c>
      <c r="N7" s="85">
        <v>0.6</v>
      </c>
      <c r="O7" s="88">
        <f t="shared" si="0"/>
        <v>55500000</v>
      </c>
      <c r="P7" s="88">
        <f t="shared" si="1"/>
        <v>66600000</v>
      </c>
      <c r="Q7" s="3" t="s">
        <v>20</v>
      </c>
    </row>
    <row r="8" spans="1:17">
      <c r="A8" s="124" t="s">
        <v>0</v>
      </c>
      <c r="B8" s="66" t="s">
        <v>37</v>
      </c>
      <c r="C8" s="66" t="s">
        <v>38</v>
      </c>
      <c r="D8" s="60">
        <f>12420</f>
        <v>12420</v>
      </c>
      <c r="E8" s="14" t="s">
        <v>29</v>
      </c>
      <c r="F8" s="1" t="s">
        <v>22</v>
      </c>
      <c r="G8" s="84">
        <v>765</v>
      </c>
      <c r="H8" s="85">
        <v>1</v>
      </c>
      <c r="I8" s="86">
        <v>4000</v>
      </c>
      <c r="J8" s="87">
        <v>211</v>
      </c>
      <c r="K8" s="88">
        <v>5550000</v>
      </c>
      <c r="L8" s="88" t="s">
        <v>37</v>
      </c>
      <c r="M8" s="85">
        <v>0.5</v>
      </c>
      <c r="N8" s="85">
        <v>0.6</v>
      </c>
      <c r="O8" s="88">
        <f t="shared" si="0"/>
        <v>585525000</v>
      </c>
      <c r="P8" s="88">
        <f t="shared" si="1"/>
        <v>702630000</v>
      </c>
      <c r="Q8" s="3" t="s">
        <v>20</v>
      </c>
    </row>
    <row r="9" spans="1:17">
      <c r="A9" s="124" t="s">
        <v>0</v>
      </c>
      <c r="B9" s="66" t="s">
        <v>37</v>
      </c>
      <c r="C9" s="66" t="s">
        <v>38</v>
      </c>
      <c r="D9" s="60">
        <f>12420</f>
        <v>12420</v>
      </c>
      <c r="E9" s="14" t="s">
        <v>26</v>
      </c>
      <c r="F9" s="1" t="s">
        <v>32</v>
      </c>
      <c r="G9" s="84">
        <v>765</v>
      </c>
      <c r="H9" s="85">
        <v>1</v>
      </c>
      <c r="I9" s="86">
        <v>4000</v>
      </c>
      <c r="J9" s="89">
        <v>141</v>
      </c>
      <c r="K9" s="88">
        <v>5550000</v>
      </c>
      <c r="L9" s="88" t="s">
        <v>37</v>
      </c>
      <c r="M9" s="85">
        <v>0.5</v>
      </c>
      <c r="N9" s="85">
        <v>0.6</v>
      </c>
      <c r="O9" s="90">
        <f t="shared" si="0"/>
        <v>391275000</v>
      </c>
      <c r="P9" s="90">
        <f t="shared" si="1"/>
        <v>469530000</v>
      </c>
      <c r="Q9" s="3" t="s">
        <v>20</v>
      </c>
    </row>
    <row r="10" spans="1:17">
      <c r="A10" s="124" t="s">
        <v>0</v>
      </c>
      <c r="B10" s="66" t="s">
        <v>37</v>
      </c>
      <c r="C10" s="66" t="s">
        <v>38</v>
      </c>
      <c r="D10" s="60">
        <f>12420</f>
        <v>12420</v>
      </c>
      <c r="E10" s="15" t="s">
        <v>33</v>
      </c>
      <c r="F10" s="2" t="s">
        <v>26</v>
      </c>
      <c r="G10" s="91">
        <v>765</v>
      </c>
      <c r="H10" s="92">
        <v>1</v>
      </c>
      <c r="I10" s="93">
        <v>4000</v>
      </c>
      <c r="J10" s="94">
        <v>105</v>
      </c>
      <c r="K10" s="88">
        <v>5550000</v>
      </c>
      <c r="L10" s="88" t="s">
        <v>37</v>
      </c>
      <c r="M10" s="85">
        <v>0.5</v>
      </c>
      <c r="N10" s="85">
        <v>0.6</v>
      </c>
      <c r="O10" s="88">
        <f t="shared" si="0"/>
        <v>291375000</v>
      </c>
      <c r="P10" s="88">
        <f t="shared" si="1"/>
        <v>349650000</v>
      </c>
      <c r="Q10" s="3" t="s">
        <v>20</v>
      </c>
    </row>
    <row r="11" spans="1:17">
      <c r="A11" s="124" t="s">
        <v>0</v>
      </c>
      <c r="B11" s="66" t="s">
        <v>37</v>
      </c>
      <c r="C11" s="66" t="s">
        <v>38</v>
      </c>
      <c r="D11" s="60">
        <f>12420</f>
        <v>12420</v>
      </c>
      <c r="E11" s="14" t="s">
        <v>34</v>
      </c>
      <c r="F11" s="1" t="s">
        <v>27</v>
      </c>
      <c r="G11" s="84">
        <v>765</v>
      </c>
      <c r="H11" s="85">
        <v>1</v>
      </c>
      <c r="I11" s="86">
        <v>4000</v>
      </c>
      <c r="J11" s="87">
        <v>58</v>
      </c>
      <c r="K11" s="88">
        <v>5550000</v>
      </c>
      <c r="L11" s="88" t="s">
        <v>37</v>
      </c>
      <c r="M11" s="85">
        <v>0.5</v>
      </c>
      <c r="N11" s="85">
        <v>0.6</v>
      </c>
      <c r="O11" s="88">
        <f t="shared" si="0"/>
        <v>160950000</v>
      </c>
      <c r="P11" s="88">
        <f t="shared" si="1"/>
        <v>193140000</v>
      </c>
      <c r="Q11" s="3" t="s">
        <v>20</v>
      </c>
    </row>
    <row r="12" spans="1:17">
      <c r="A12" s="124" t="s">
        <v>0</v>
      </c>
      <c r="B12" s="66" t="s">
        <v>37</v>
      </c>
      <c r="C12" s="66" t="s">
        <v>38</v>
      </c>
      <c r="D12" s="60">
        <f>12420</f>
        <v>12420</v>
      </c>
      <c r="E12" s="14" t="s">
        <v>34</v>
      </c>
      <c r="F12" s="1" t="s">
        <v>33</v>
      </c>
      <c r="G12" s="84">
        <v>765</v>
      </c>
      <c r="H12" s="85">
        <v>1</v>
      </c>
      <c r="I12" s="86">
        <v>4000</v>
      </c>
      <c r="J12" s="87">
        <v>109</v>
      </c>
      <c r="K12" s="88">
        <v>5550000</v>
      </c>
      <c r="L12" s="88" t="s">
        <v>37</v>
      </c>
      <c r="M12" s="85">
        <v>0.5</v>
      </c>
      <c r="N12" s="85">
        <v>0.6</v>
      </c>
      <c r="O12" s="88">
        <f t="shared" si="0"/>
        <v>302475000</v>
      </c>
      <c r="P12" s="88">
        <f t="shared" si="1"/>
        <v>362970000</v>
      </c>
      <c r="Q12" s="3" t="s">
        <v>20</v>
      </c>
    </row>
    <row r="13" spans="1:17">
      <c r="A13" s="124" t="s">
        <v>0</v>
      </c>
      <c r="B13" s="66" t="s">
        <v>37</v>
      </c>
      <c r="C13" s="66" t="s">
        <v>38</v>
      </c>
      <c r="D13" s="60">
        <f>12420</f>
        <v>12420</v>
      </c>
      <c r="E13" s="14" t="s">
        <v>21</v>
      </c>
      <c r="F13" s="1" t="s">
        <v>32</v>
      </c>
      <c r="G13" s="84">
        <v>765</v>
      </c>
      <c r="H13" s="85">
        <v>1</v>
      </c>
      <c r="I13" s="86">
        <v>4000</v>
      </c>
      <c r="J13" s="87">
        <v>179</v>
      </c>
      <c r="K13" s="88">
        <v>5550000</v>
      </c>
      <c r="L13" s="88" t="s">
        <v>37</v>
      </c>
      <c r="M13" s="85">
        <v>0.5</v>
      </c>
      <c r="N13" s="85">
        <v>0.6</v>
      </c>
      <c r="O13" s="88">
        <f t="shared" si="0"/>
        <v>496725000</v>
      </c>
      <c r="P13" s="88">
        <f t="shared" si="1"/>
        <v>596070000</v>
      </c>
      <c r="Q13" s="3" t="s">
        <v>20</v>
      </c>
    </row>
    <row r="14" spans="1:17">
      <c r="A14" s="124" t="s">
        <v>0</v>
      </c>
      <c r="B14" s="66" t="s">
        <v>37</v>
      </c>
      <c r="C14" s="66" t="s">
        <v>38</v>
      </c>
      <c r="D14" s="60">
        <f>12420</f>
        <v>12420</v>
      </c>
      <c r="E14" s="14" t="s">
        <v>21</v>
      </c>
      <c r="F14" s="1" t="s">
        <v>35</v>
      </c>
      <c r="G14" s="84">
        <v>765</v>
      </c>
      <c r="H14" s="85">
        <v>1</v>
      </c>
      <c r="I14" s="86">
        <v>4000</v>
      </c>
      <c r="J14" s="87">
        <v>89</v>
      </c>
      <c r="K14" s="88">
        <v>5550000</v>
      </c>
      <c r="L14" s="88" t="s">
        <v>37</v>
      </c>
      <c r="M14" s="85">
        <v>0.5</v>
      </c>
      <c r="N14" s="85">
        <v>0.6</v>
      </c>
      <c r="O14" s="88">
        <f t="shared" si="0"/>
        <v>246975000</v>
      </c>
      <c r="P14" s="88">
        <f t="shared" si="1"/>
        <v>296370000</v>
      </c>
      <c r="Q14" s="3" t="s">
        <v>20</v>
      </c>
    </row>
    <row r="15" spans="1:17">
      <c r="A15" s="124" t="s">
        <v>0</v>
      </c>
      <c r="B15" s="66" t="s">
        <v>37</v>
      </c>
      <c r="C15" s="66" t="s">
        <v>38</v>
      </c>
      <c r="D15" s="60">
        <f>12420</f>
        <v>12420</v>
      </c>
      <c r="E15" s="14" t="s">
        <v>54</v>
      </c>
      <c r="F15" s="1" t="s">
        <v>32</v>
      </c>
      <c r="G15" s="84">
        <v>765</v>
      </c>
      <c r="H15" s="85">
        <v>1</v>
      </c>
      <c r="I15" s="86">
        <v>4000</v>
      </c>
      <c r="J15" s="87">
        <v>77</v>
      </c>
      <c r="K15" s="88">
        <v>5550000</v>
      </c>
      <c r="L15" s="88" t="s">
        <v>37</v>
      </c>
      <c r="M15" s="85">
        <v>0.5</v>
      </c>
      <c r="N15" s="85">
        <v>0.6</v>
      </c>
      <c r="O15" s="88">
        <f t="shared" si="0"/>
        <v>213675000</v>
      </c>
      <c r="P15" s="88">
        <f t="shared" si="1"/>
        <v>256410000</v>
      </c>
      <c r="Q15" s="3" t="s">
        <v>20</v>
      </c>
    </row>
    <row r="16" spans="1:17">
      <c r="A16" s="124" t="s">
        <v>0</v>
      </c>
      <c r="B16" s="66" t="s">
        <v>37</v>
      </c>
      <c r="C16" s="66" t="s">
        <v>38</v>
      </c>
      <c r="D16" s="60">
        <f>12420</f>
        <v>12420</v>
      </c>
      <c r="E16" s="14" t="s">
        <v>35</v>
      </c>
      <c r="F16" s="1" t="s">
        <v>31</v>
      </c>
      <c r="G16" s="84">
        <v>765</v>
      </c>
      <c r="H16" s="85">
        <v>1</v>
      </c>
      <c r="I16" s="86">
        <v>4000</v>
      </c>
      <c r="J16" s="87">
        <v>119</v>
      </c>
      <c r="K16" s="88">
        <v>5550000</v>
      </c>
      <c r="L16" s="88" t="s">
        <v>40</v>
      </c>
      <c r="M16" s="85">
        <v>0.6</v>
      </c>
      <c r="N16" s="85">
        <v>0.7</v>
      </c>
      <c r="O16" s="88">
        <f t="shared" si="0"/>
        <v>396270000</v>
      </c>
      <c r="P16" s="88">
        <f t="shared" si="1"/>
        <v>462315000</v>
      </c>
      <c r="Q16" s="3" t="s">
        <v>20</v>
      </c>
    </row>
    <row r="17" spans="1:17">
      <c r="A17" s="124" t="s">
        <v>0</v>
      </c>
      <c r="B17" s="66" t="s">
        <v>37</v>
      </c>
      <c r="C17" s="66" t="s">
        <v>38</v>
      </c>
      <c r="D17" s="60">
        <f>12420</f>
        <v>12420</v>
      </c>
      <c r="E17" s="14" t="s">
        <v>31</v>
      </c>
      <c r="F17" s="1" t="s">
        <v>30</v>
      </c>
      <c r="G17" s="84">
        <v>765</v>
      </c>
      <c r="H17" s="85">
        <v>1</v>
      </c>
      <c r="I17" s="86">
        <v>4000</v>
      </c>
      <c r="J17" s="87">
        <v>65</v>
      </c>
      <c r="K17" s="88">
        <v>5550000</v>
      </c>
      <c r="L17" s="88" t="s">
        <v>40</v>
      </c>
      <c r="M17" s="86">
        <v>0.6</v>
      </c>
      <c r="N17" s="86">
        <v>0.7</v>
      </c>
      <c r="O17" s="88">
        <f t="shared" si="0"/>
        <v>216450000</v>
      </c>
      <c r="P17" s="88">
        <f t="shared" si="1"/>
        <v>252524999.99999997</v>
      </c>
      <c r="Q17" s="3" t="s">
        <v>20</v>
      </c>
    </row>
    <row r="18" spans="1:17">
      <c r="A18" s="124" t="s">
        <v>0</v>
      </c>
      <c r="B18" s="66" t="s">
        <v>37</v>
      </c>
      <c r="C18" s="66" t="s">
        <v>38</v>
      </c>
      <c r="D18" s="60">
        <f>12420</f>
        <v>12420</v>
      </c>
      <c r="E18" s="15" t="s">
        <v>23</v>
      </c>
      <c r="F18" s="2" t="s">
        <v>24</v>
      </c>
      <c r="G18" s="91">
        <v>765</v>
      </c>
      <c r="H18" s="92">
        <v>1</v>
      </c>
      <c r="I18" s="93">
        <v>4000</v>
      </c>
      <c r="J18" s="94">
        <v>104</v>
      </c>
      <c r="K18" s="88">
        <v>5550000</v>
      </c>
      <c r="L18" s="88" t="s">
        <v>39</v>
      </c>
      <c r="M18" s="86">
        <v>0.5</v>
      </c>
      <c r="N18" s="86">
        <v>0.6</v>
      </c>
      <c r="O18" s="88">
        <f t="shared" si="0"/>
        <v>288600000</v>
      </c>
      <c r="P18" s="88">
        <f t="shared" si="1"/>
        <v>346320000</v>
      </c>
      <c r="Q18" s="3" t="s">
        <v>20</v>
      </c>
    </row>
    <row r="19" spans="1:17">
      <c r="A19" s="124" t="s">
        <v>0</v>
      </c>
      <c r="B19" s="66" t="s">
        <v>37</v>
      </c>
      <c r="C19" s="66" t="s">
        <v>38</v>
      </c>
      <c r="D19" s="60">
        <f>12420</f>
        <v>12420</v>
      </c>
      <c r="E19" s="15" t="s">
        <v>25</v>
      </c>
      <c r="F19" s="2" t="s">
        <v>23</v>
      </c>
      <c r="G19" s="91">
        <v>765</v>
      </c>
      <c r="H19" s="92">
        <v>1</v>
      </c>
      <c r="I19" s="93">
        <v>4000</v>
      </c>
      <c r="J19" s="94">
        <v>205</v>
      </c>
      <c r="K19" s="88">
        <v>5550000</v>
      </c>
      <c r="L19" s="88" t="s">
        <v>39</v>
      </c>
      <c r="M19" s="86">
        <v>0.5</v>
      </c>
      <c r="N19" s="86">
        <v>0.6</v>
      </c>
      <c r="O19" s="88">
        <f t="shared" si="0"/>
        <v>568875000</v>
      </c>
      <c r="P19" s="88">
        <f t="shared" si="1"/>
        <v>682650000</v>
      </c>
      <c r="Q19" s="3" t="s">
        <v>20</v>
      </c>
    </row>
    <row r="20" spans="1:17">
      <c r="A20" s="124" t="s">
        <v>0</v>
      </c>
      <c r="B20" s="66" t="s">
        <v>37</v>
      </c>
      <c r="C20" s="66" t="s">
        <v>38</v>
      </c>
      <c r="D20" s="60">
        <f>12420</f>
        <v>12420</v>
      </c>
      <c r="E20" s="15" t="s">
        <v>25</v>
      </c>
      <c r="F20" s="2" t="s">
        <v>26</v>
      </c>
      <c r="G20" s="91">
        <v>765</v>
      </c>
      <c r="H20" s="92">
        <v>1</v>
      </c>
      <c r="I20" s="93">
        <v>4000</v>
      </c>
      <c r="J20" s="94">
        <v>141</v>
      </c>
      <c r="K20" s="88">
        <v>5550000</v>
      </c>
      <c r="L20" s="88" t="s">
        <v>39</v>
      </c>
      <c r="M20" s="86">
        <v>0.5</v>
      </c>
      <c r="N20" s="86">
        <v>0.6</v>
      </c>
      <c r="O20" s="88">
        <f t="shared" si="0"/>
        <v>391275000</v>
      </c>
      <c r="P20" s="88">
        <f t="shared" si="1"/>
        <v>469530000</v>
      </c>
      <c r="Q20" s="3" t="s">
        <v>20</v>
      </c>
    </row>
    <row r="21" spans="1:17">
      <c r="A21" s="124" t="s">
        <v>0</v>
      </c>
      <c r="B21" s="66" t="s">
        <v>37</v>
      </c>
      <c r="C21" s="66" t="s">
        <v>38</v>
      </c>
      <c r="D21" s="60">
        <v>12420</v>
      </c>
      <c r="E21" s="15" t="s">
        <v>19</v>
      </c>
      <c r="F21" s="2" t="s">
        <v>18</v>
      </c>
      <c r="G21" s="84">
        <v>765</v>
      </c>
      <c r="H21" s="86">
        <v>1</v>
      </c>
      <c r="I21" s="86">
        <v>4000</v>
      </c>
      <c r="J21" s="86">
        <v>66</v>
      </c>
      <c r="K21" s="88">
        <v>5550000</v>
      </c>
      <c r="L21" s="88" t="s">
        <v>41</v>
      </c>
      <c r="M21" s="86">
        <v>0.5</v>
      </c>
      <c r="N21" s="86">
        <v>0.7</v>
      </c>
      <c r="O21" s="88">
        <f t="shared" si="0"/>
        <v>183150000</v>
      </c>
      <c r="P21" s="88">
        <f t="shared" si="1"/>
        <v>256409999.99999997</v>
      </c>
      <c r="Q21" s="3" t="s">
        <v>55</v>
      </c>
    </row>
    <row r="22" spans="1:17">
      <c r="A22" s="124" t="s">
        <v>0</v>
      </c>
      <c r="B22" s="66" t="s">
        <v>37</v>
      </c>
      <c r="C22" s="66" t="s">
        <v>38</v>
      </c>
      <c r="D22" s="60">
        <f>12420</f>
        <v>12420</v>
      </c>
      <c r="E22" s="14" t="s">
        <v>45</v>
      </c>
      <c r="F22" s="1"/>
      <c r="G22" s="84">
        <v>345</v>
      </c>
      <c r="H22" s="86">
        <v>1</v>
      </c>
      <c r="I22" s="86">
        <v>1800</v>
      </c>
      <c r="J22" s="86">
        <v>2124</v>
      </c>
      <c r="K22" s="88">
        <v>2500000</v>
      </c>
      <c r="L22" s="88" t="s">
        <v>17</v>
      </c>
      <c r="M22" s="86">
        <v>0.4</v>
      </c>
      <c r="N22" s="86">
        <v>0.8</v>
      </c>
      <c r="O22" s="88">
        <f t="shared" si="0"/>
        <v>2124000000</v>
      </c>
      <c r="P22" s="88">
        <f t="shared" si="1"/>
        <v>4248000000</v>
      </c>
      <c r="Q22" s="3" t="s">
        <v>20</v>
      </c>
    </row>
    <row r="23" spans="1:17">
      <c r="A23" s="124" t="s">
        <v>0</v>
      </c>
      <c r="B23" s="66" t="s">
        <v>37</v>
      </c>
      <c r="C23" s="66" t="s">
        <v>38</v>
      </c>
      <c r="D23" s="60">
        <f>12420</f>
        <v>12420</v>
      </c>
      <c r="E23" s="16" t="s">
        <v>23</v>
      </c>
      <c r="F23" s="7" t="s">
        <v>47</v>
      </c>
      <c r="G23" s="95">
        <v>765</v>
      </c>
      <c r="H23" s="96">
        <v>1</v>
      </c>
      <c r="I23" s="96">
        <v>4000</v>
      </c>
      <c r="J23" s="96">
        <v>248</v>
      </c>
      <c r="K23" s="97">
        <v>5550000</v>
      </c>
      <c r="L23" s="98" t="s">
        <v>39</v>
      </c>
      <c r="M23" s="96">
        <v>0.5</v>
      </c>
      <c r="N23" s="96">
        <v>0.6</v>
      </c>
      <c r="O23" s="97">
        <f t="shared" ref="O23:O29" si="2">J23*K23*M23</f>
        <v>688200000</v>
      </c>
      <c r="P23" s="88">
        <f t="shared" ref="P23:P29" si="3">J23*K23*N23</f>
        <v>825840000</v>
      </c>
      <c r="Q23" s="3"/>
    </row>
    <row r="24" spans="1:17">
      <c r="A24" s="124" t="s">
        <v>0</v>
      </c>
      <c r="B24" s="66" t="s">
        <v>37</v>
      </c>
      <c r="C24" s="66" t="s">
        <v>38</v>
      </c>
      <c r="D24" s="60">
        <f>12420</f>
        <v>12420</v>
      </c>
      <c r="E24" s="17" t="s">
        <v>48</v>
      </c>
      <c r="F24" s="6" t="s">
        <v>42</v>
      </c>
      <c r="G24" s="95">
        <v>765</v>
      </c>
      <c r="H24" s="96">
        <v>1</v>
      </c>
      <c r="I24" s="96">
        <v>4000</v>
      </c>
      <c r="J24" s="96">
        <v>250</v>
      </c>
      <c r="K24" s="97">
        <v>5550000</v>
      </c>
      <c r="L24" s="98" t="s">
        <v>38</v>
      </c>
      <c r="M24" s="96">
        <v>0.8</v>
      </c>
      <c r="N24" s="96">
        <v>0.9</v>
      </c>
      <c r="O24" s="97">
        <f t="shared" ref="O24" si="4">J24*K24*M24</f>
        <v>1110000000</v>
      </c>
      <c r="P24" s="88">
        <f t="shared" ref="P24" si="5">J24*K24*N24</f>
        <v>1248750000</v>
      </c>
      <c r="Q24" s="3" t="s">
        <v>57</v>
      </c>
    </row>
    <row r="25" spans="1:17">
      <c r="A25" s="124" t="s">
        <v>0</v>
      </c>
      <c r="B25" s="66" t="s">
        <v>37</v>
      </c>
      <c r="C25" s="66" t="s">
        <v>38</v>
      </c>
      <c r="D25" s="60">
        <f>12420</f>
        <v>12420</v>
      </c>
      <c r="E25" s="15" t="s">
        <v>46</v>
      </c>
      <c r="F25" s="2" t="s">
        <v>36</v>
      </c>
      <c r="G25" s="91">
        <v>765</v>
      </c>
      <c r="H25" s="93">
        <v>1</v>
      </c>
      <c r="I25" s="93">
        <v>4000</v>
      </c>
      <c r="J25" s="93">
        <v>187</v>
      </c>
      <c r="K25" s="88">
        <v>5550000</v>
      </c>
      <c r="L25" s="88" t="s">
        <v>39</v>
      </c>
      <c r="M25" s="86">
        <v>0.5</v>
      </c>
      <c r="N25" s="86">
        <v>0.6</v>
      </c>
      <c r="O25" s="88">
        <f>J25*K25*M25</f>
        <v>518925000</v>
      </c>
      <c r="P25" s="88">
        <f>J25*K25*N25</f>
        <v>622710000</v>
      </c>
      <c r="Q25" s="3" t="s">
        <v>20</v>
      </c>
    </row>
    <row r="26" spans="1:17">
      <c r="A26" s="124" t="s">
        <v>0</v>
      </c>
      <c r="B26" s="66" t="s">
        <v>37</v>
      </c>
      <c r="C26" s="66" t="s">
        <v>38</v>
      </c>
      <c r="D26" s="60">
        <f>12420</f>
        <v>12420</v>
      </c>
      <c r="E26" s="16" t="s">
        <v>36</v>
      </c>
      <c r="F26" s="6" t="s">
        <v>43</v>
      </c>
      <c r="G26" s="95">
        <v>765</v>
      </c>
      <c r="H26" s="96">
        <v>1</v>
      </c>
      <c r="I26" s="96">
        <v>4000</v>
      </c>
      <c r="J26" s="96">
        <v>223</v>
      </c>
      <c r="K26" s="97">
        <v>5550000</v>
      </c>
      <c r="L26" s="98" t="s">
        <v>38</v>
      </c>
      <c r="M26" s="96">
        <v>0.8</v>
      </c>
      <c r="N26" s="96">
        <v>0.9</v>
      </c>
      <c r="O26" s="97">
        <f t="shared" si="2"/>
        <v>990120000</v>
      </c>
      <c r="P26" s="88">
        <f t="shared" si="3"/>
        <v>1113885000</v>
      </c>
      <c r="Q26" s="3"/>
    </row>
    <row r="27" spans="1:17">
      <c r="A27" s="124" t="s">
        <v>0</v>
      </c>
      <c r="B27" s="66" t="s">
        <v>37</v>
      </c>
      <c r="C27" s="66" t="s">
        <v>38</v>
      </c>
      <c r="D27" s="60">
        <f>12420</f>
        <v>12420</v>
      </c>
      <c r="E27" s="16" t="s">
        <v>30</v>
      </c>
      <c r="F27" s="6" t="s">
        <v>49</v>
      </c>
      <c r="G27" s="95">
        <v>765</v>
      </c>
      <c r="H27" s="96">
        <v>1</v>
      </c>
      <c r="I27" s="96">
        <v>4000</v>
      </c>
      <c r="J27" s="96">
        <v>40</v>
      </c>
      <c r="K27" s="97">
        <v>5550000</v>
      </c>
      <c r="L27" s="98" t="s">
        <v>37</v>
      </c>
      <c r="M27" s="96">
        <v>0.5</v>
      </c>
      <c r="N27" s="96">
        <v>0.6</v>
      </c>
      <c r="O27" s="97">
        <f t="shared" si="2"/>
        <v>111000000</v>
      </c>
      <c r="P27" s="88">
        <f t="shared" si="3"/>
        <v>133200000</v>
      </c>
      <c r="Q27" s="3"/>
    </row>
    <row r="28" spans="1:17">
      <c r="A28" s="124" t="s">
        <v>0</v>
      </c>
      <c r="B28" s="66" t="s">
        <v>37</v>
      </c>
      <c r="C28" s="66" t="s">
        <v>38</v>
      </c>
      <c r="D28" s="60">
        <f>12420</f>
        <v>12420</v>
      </c>
      <c r="E28" s="16" t="s">
        <v>50</v>
      </c>
      <c r="F28" s="6" t="s">
        <v>44</v>
      </c>
      <c r="G28" s="95">
        <v>765</v>
      </c>
      <c r="H28" s="96">
        <v>1</v>
      </c>
      <c r="I28" s="96">
        <v>4000</v>
      </c>
      <c r="J28" s="96">
        <v>365</v>
      </c>
      <c r="K28" s="97">
        <v>5550000</v>
      </c>
      <c r="L28" s="98" t="s">
        <v>38</v>
      </c>
      <c r="M28" s="96">
        <v>0.8</v>
      </c>
      <c r="N28" s="96">
        <v>0.9</v>
      </c>
      <c r="O28" s="97">
        <f t="shared" ref="O28" si="6">J28*K28*M28</f>
        <v>1620600000</v>
      </c>
      <c r="P28" s="88">
        <f t="shared" ref="P28" si="7">J28*K28*N28</f>
        <v>1823175000</v>
      </c>
      <c r="Q28" s="3" t="s">
        <v>58</v>
      </c>
    </row>
    <row r="29" spans="1:17">
      <c r="A29" s="124" t="s">
        <v>0</v>
      </c>
      <c r="B29" s="66" t="s">
        <v>37</v>
      </c>
      <c r="C29" s="66" t="s">
        <v>38</v>
      </c>
      <c r="D29" s="60">
        <f>12420</f>
        <v>12420</v>
      </c>
      <c r="E29" s="16" t="s">
        <v>54</v>
      </c>
      <c r="F29" s="6" t="s">
        <v>51</v>
      </c>
      <c r="G29" s="95">
        <v>765</v>
      </c>
      <c r="H29" s="96">
        <v>1</v>
      </c>
      <c r="I29" s="96">
        <v>4000</v>
      </c>
      <c r="J29" s="96">
        <v>84</v>
      </c>
      <c r="K29" s="97">
        <v>5550000</v>
      </c>
      <c r="L29" s="98" t="s">
        <v>37</v>
      </c>
      <c r="M29" s="96">
        <v>0.5</v>
      </c>
      <c r="N29" s="96">
        <v>0.6</v>
      </c>
      <c r="O29" s="97">
        <f t="shared" si="2"/>
        <v>233100000</v>
      </c>
      <c r="P29" s="88">
        <f t="shared" si="3"/>
        <v>279720000</v>
      </c>
      <c r="Q29" s="3"/>
    </row>
    <row r="30" spans="1:17">
      <c r="A30" s="125" t="s">
        <v>0</v>
      </c>
      <c r="B30" s="67" t="s">
        <v>37</v>
      </c>
      <c r="C30" s="67" t="s">
        <v>38</v>
      </c>
      <c r="D30" s="61">
        <f>12420</f>
        <v>12420</v>
      </c>
      <c r="E30" s="48" t="s">
        <v>53</v>
      </c>
      <c r="F30" s="49" t="s">
        <v>52</v>
      </c>
      <c r="G30" s="99">
        <v>765</v>
      </c>
      <c r="H30" s="100">
        <v>1</v>
      </c>
      <c r="I30" s="100">
        <v>4000</v>
      </c>
      <c r="J30" s="100">
        <v>354</v>
      </c>
      <c r="K30" s="101">
        <v>5550000</v>
      </c>
      <c r="L30" s="101" t="s">
        <v>38</v>
      </c>
      <c r="M30" s="100">
        <v>0.8</v>
      </c>
      <c r="N30" s="100">
        <v>0.9</v>
      </c>
      <c r="O30" s="101">
        <f t="shared" ref="O30" si="8">J30*K30*M30</f>
        <v>1571760000</v>
      </c>
      <c r="P30" s="102">
        <f t="shared" ref="P30" si="9">J30*K30*N30</f>
        <v>1768230000</v>
      </c>
      <c r="Q30" s="50" t="s">
        <v>56</v>
      </c>
    </row>
    <row r="31" spans="1:17">
      <c r="A31" s="126"/>
      <c r="B31" s="62"/>
      <c r="C31" s="62"/>
      <c r="D31" s="62"/>
      <c r="E31" s="55"/>
      <c r="F31" s="55"/>
      <c r="G31" s="103"/>
      <c r="H31" s="103"/>
      <c r="I31" s="103"/>
      <c r="J31" s="103"/>
      <c r="K31" s="104"/>
      <c r="L31" s="105"/>
      <c r="M31" s="293" t="s">
        <v>94</v>
      </c>
      <c r="N31" s="294"/>
      <c r="O31" s="153">
        <f>SUM(O5:O30)</f>
        <v>14084250000</v>
      </c>
      <c r="P31" s="106">
        <f>SUM(P5:P30)</f>
        <v>18219570000</v>
      </c>
      <c r="Q31" s="40"/>
    </row>
    <row r="32" spans="1:17" s="28" customFormat="1">
      <c r="A32" s="127"/>
      <c r="B32" s="63"/>
      <c r="C32" s="63"/>
      <c r="D32" s="63"/>
      <c r="E32" s="53"/>
      <c r="F32" s="53"/>
      <c r="G32" s="63"/>
      <c r="H32" s="63"/>
      <c r="I32" s="63"/>
      <c r="J32" s="63"/>
      <c r="K32" s="63"/>
      <c r="L32" s="63"/>
      <c r="M32" s="107"/>
      <c r="N32" s="107"/>
      <c r="O32" s="107"/>
      <c r="P32" s="63"/>
      <c r="Q32" s="54"/>
    </row>
    <row r="33" spans="1:17" s="28" customFormat="1">
      <c r="A33" s="128"/>
      <c r="B33" s="64"/>
      <c r="C33" s="64"/>
      <c r="D33" s="64"/>
      <c r="E33" s="51"/>
      <c r="F33" s="51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52"/>
    </row>
    <row r="34" spans="1:17">
      <c r="A34" s="129" t="s">
        <v>0</v>
      </c>
      <c r="B34" s="65" t="s">
        <v>41</v>
      </c>
      <c r="C34" s="65" t="s">
        <v>59</v>
      </c>
      <c r="D34" s="65">
        <v>768</v>
      </c>
      <c r="E34" s="29" t="s">
        <v>60</v>
      </c>
      <c r="F34" s="30" t="s">
        <v>61</v>
      </c>
      <c r="G34" s="108">
        <v>345</v>
      </c>
      <c r="H34" s="108">
        <v>1</v>
      </c>
      <c r="I34" s="108">
        <v>900</v>
      </c>
      <c r="J34" s="108">
        <v>30</v>
      </c>
      <c r="K34" s="109">
        <v>2100000</v>
      </c>
      <c r="L34" s="109" t="s">
        <v>41</v>
      </c>
      <c r="M34" s="108">
        <v>0.5</v>
      </c>
      <c r="N34" s="108">
        <v>0.8</v>
      </c>
      <c r="O34" s="109">
        <f t="shared" ref="O34:O67" si="10">J34*K34*M34</f>
        <v>31500000</v>
      </c>
      <c r="P34" s="109">
        <f>J34*K34*N34</f>
        <v>50400000</v>
      </c>
      <c r="Q34" s="31" t="s">
        <v>62</v>
      </c>
    </row>
    <row r="35" spans="1:17">
      <c r="A35" s="130" t="s">
        <v>0</v>
      </c>
      <c r="B35" s="66" t="s">
        <v>41</v>
      </c>
      <c r="C35" s="66" t="s">
        <v>59</v>
      </c>
      <c r="D35" s="66">
        <v>768</v>
      </c>
      <c r="E35" s="1" t="s">
        <v>61</v>
      </c>
      <c r="F35" s="2" t="s">
        <v>63</v>
      </c>
      <c r="G35" s="86">
        <v>345</v>
      </c>
      <c r="H35" s="86">
        <v>1</v>
      </c>
      <c r="I35" s="86">
        <v>900</v>
      </c>
      <c r="J35" s="86">
        <v>45</v>
      </c>
      <c r="K35" s="88">
        <v>2100000</v>
      </c>
      <c r="L35" s="88" t="s">
        <v>59</v>
      </c>
      <c r="M35" s="86">
        <v>0.5</v>
      </c>
      <c r="N35" s="86">
        <v>0.7</v>
      </c>
      <c r="O35" s="88">
        <f t="shared" si="10"/>
        <v>47250000</v>
      </c>
      <c r="P35" s="88">
        <f t="shared" ref="P35" si="11">J35*K35*N35</f>
        <v>66149999.999999993</v>
      </c>
      <c r="Q35" s="32" t="s">
        <v>62</v>
      </c>
    </row>
    <row r="36" spans="1:17">
      <c r="A36" s="130" t="s">
        <v>0</v>
      </c>
      <c r="B36" s="66" t="s">
        <v>41</v>
      </c>
      <c r="C36" s="66" t="s">
        <v>59</v>
      </c>
      <c r="D36" s="66">
        <v>768</v>
      </c>
      <c r="E36" s="1" t="s">
        <v>60</v>
      </c>
      <c r="F36" s="2" t="s">
        <v>61</v>
      </c>
      <c r="G36" s="86">
        <v>345</v>
      </c>
      <c r="H36" s="86">
        <v>1</v>
      </c>
      <c r="I36" s="86">
        <v>900</v>
      </c>
      <c r="J36" s="86">
        <v>30</v>
      </c>
      <c r="K36" s="88">
        <v>2100000</v>
      </c>
      <c r="L36" s="88" t="s">
        <v>41</v>
      </c>
      <c r="M36" s="86">
        <v>0.5</v>
      </c>
      <c r="N36" s="86">
        <v>0.8</v>
      </c>
      <c r="O36" s="88">
        <f t="shared" si="10"/>
        <v>31500000</v>
      </c>
      <c r="P36" s="88">
        <f>J36*K36*N36</f>
        <v>50400000</v>
      </c>
      <c r="Q36" s="32" t="s">
        <v>64</v>
      </c>
    </row>
    <row r="37" spans="1:17">
      <c r="A37" s="131" t="s">
        <v>0</v>
      </c>
      <c r="B37" s="67" t="s">
        <v>41</v>
      </c>
      <c r="C37" s="67" t="s">
        <v>59</v>
      </c>
      <c r="D37" s="67">
        <v>768</v>
      </c>
      <c r="E37" s="5" t="s">
        <v>61</v>
      </c>
      <c r="F37" s="5" t="s">
        <v>63</v>
      </c>
      <c r="G37" s="85">
        <v>345</v>
      </c>
      <c r="H37" s="85">
        <v>1</v>
      </c>
      <c r="I37" s="85">
        <v>900</v>
      </c>
      <c r="J37" s="85">
        <v>45</v>
      </c>
      <c r="K37" s="102">
        <v>2100000</v>
      </c>
      <c r="L37" s="102" t="s">
        <v>59</v>
      </c>
      <c r="M37" s="85">
        <v>0.5</v>
      </c>
      <c r="N37" s="85">
        <v>0.7</v>
      </c>
      <c r="O37" s="102">
        <f t="shared" si="10"/>
        <v>47250000</v>
      </c>
      <c r="P37" s="102">
        <f t="shared" ref="P37" si="12">J37*K37*N37</f>
        <v>66149999.999999993</v>
      </c>
      <c r="Q37" s="37" t="s">
        <v>64</v>
      </c>
    </row>
    <row r="38" spans="1:17">
      <c r="A38" s="126"/>
      <c r="B38" s="62"/>
      <c r="C38" s="62"/>
      <c r="D38" s="62"/>
      <c r="E38" s="55"/>
      <c r="F38" s="55"/>
      <c r="G38" s="103"/>
      <c r="H38" s="103"/>
      <c r="I38" s="103"/>
      <c r="J38" s="103"/>
      <c r="K38" s="104"/>
      <c r="L38" s="105"/>
      <c r="M38" s="293" t="s">
        <v>94</v>
      </c>
      <c r="N38" s="294"/>
      <c r="O38" s="153">
        <f>SUM(O34:O37)</f>
        <v>157500000</v>
      </c>
      <c r="P38" s="106">
        <f>SUM(P34:P37)</f>
        <v>233100000</v>
      </c>
      <c r="Q38" s="40"/>
    </row>
    <row r="39" spans="1:17">
      <c r="A39" s="132"/>
      <c r="B39" s="68"/>
      <c r="C39" s="68"/>
      <c r="D39" s="68"/>
      <c r="E39" s="38"/>
      <c r="F39" s="38"/>
      <c r="G39" s="68"/>
      <c r="H39" s="68"/>
      <c r="I39" s="68"/>
      <c r="J39" s="68"/>
      <c r="K39" s="110"/>
      <c r="L39" s="110"/>
      <c r="M39" s="111"/>
      <c r="N39" s="111"/>
      <c r="O39" s="112"/>
      <c r="P39" s="110"/>
      <c r="Q39" s="56"/>
    </row>
    <row r="40" spans="1:17">
      <c r="A40" s="133"/>
      <c r="B40" s="69"/>
      <c r="C40" s="69"/>
      <c r="D40" s="69"/>
      <c r="E40" s="41"/>
      <c r="F40" s="41"/>
      <c r="G40" s="69"/>
      <c r="H40" s="69"/>
      <c r="I40" s="69"/>
      <c r="J40" s="69"/>
      <c r="K40" s="113"/>
      <c r="L40" s="113"/>
      <c r="M40" s="69"/>
      <c r="N40" s="69"/>
      <c r="O40" s="113"/>
      <c r="P40" s="113"/>
      <c r="Q40" s="42"/>
    </row>
    <row r="41" spans="1:17">
      <c r="A41" s="134" t="s">
        <v>0</v>
      </c>
      <c r="B41" s="74" t="s">
        <v>65</v>
      </c>
      <c r="C41" s="135" t="s">
        <v>59</v>
      </c>
      <c r="D41" s="70">
        <v>751</v>
      </c>
      <c r="E41" s="22" t="s">
        <v>66</v>
      </c>
      <c r="F41" s="23" t="s">
        <v>67</v>
      </c>
      <c r="G41" s="114">
        <v>230</v>
      </c>
      <c r="H41" s="114">
        <v>2</v>
      </c>
      <c r="I41" s="114">
        <v>1200</v>
      </c>
      <c r="J41" s="114">
        <v>50</v>
      </c>
      <c r="K41" s="115">
        <v>1800000</v>
      </c>
      <c r="L41" s="115" t="s">
        <v>65</v>
      </c>
      <c r="M41" s="114">
        <v>0.8</v>
      </c>
      <c r="N41" s="114">
        <v>1.4</v>
      </c>
      <c r="O41" s="115">
        <f t="shared" si="10"/>
        <v>72000000</v>
      </c>
      <c r="P41" s="116">
        <f>J41*K41*N41</f>
        <v>125999999.99999999</v>
      </c>
      <c r="Q41" s="44" t="s">
        <v>68</v>
      </c>
    </row>
    <row r="42" spans="1:17">
      <c r="A42" s="130" t="s">
        <v>0</v>
      </c>
      <c r="B42" s="66" t="s">
        <v>65</v>
      </c>
      <c r="C42" s="66" t="s">
        <v>59</v>
      </c>
      <c r="D42" s="66">
        <v>751</v>
      </c>
      <c r="E42" s="1" t="s">
        <v>66</v>
      </c>
      <c r="F42" s="2" t="s">
        <v>67</v>
      </c>
      <c r="G42" s="86">
        <v>230</v>
      </c>
      <c r="H42" s="86">
        <v>2</v>
      </c>
      <c r="I42" s="86">
        <v>1200</v>
      </c>
      <c r="J42" s="86">
        <v>50</v>
      </c>
      <c r="K42" s="88">
        <v>1800000</v>
      </c>
      <c r="L42" s="88" t="s">
        <v>65</v>
      </c>
      <c r="M42" s="86">
        <v>0.8</v>
      </c>
      <c r="N42" s="86">
        <v>1.4</v>
      </c>
      <c r="O42" s="88">
        <f t="shared" si="10"/>
        <v>72000000</v>
      </c>
      <c r="P42" s="88">
        <f t="shared" ref="P42:P67" si="13">J42*K42*N42</f>
        <v>125999999.99999999</v>
      </c>
      <c r="Q42" s="32" t="s">
        <v>69</v>
      </c>
    </row>
    <row r="43" spans="1:17">
      <c r="A43" s="130" t="s">
        <v>0</v>
      </c>
      <c r="B43" s="66" t="s">
        <v>65</v>
      </c>
      <c r="C43" s="66" t="s">
        <v>59</v>
      </c>
      <c r="D43" s="66">
        <v>751</v>
      </c>
      <c r="E43" s="2" t="s">
        <v>67</v>
      </c>
      <c r="F43" s="2" t="s">
        <v>70</v>
      </c>
      <c r="G43" s="86" t="s">
        <v>71</v>
      </c>
      <c r="H43" s="86">
        <v>1</v>
      </c>
      <c r="I43" s="86">
        <v>750</v>
      </c>
      <c r="J43" s="86">
        <v>1</v>
      </c>
      <c r="K43" s="88">
        <v>20000000</v>
      </c>
      <c r="L43" s="88" t="s">
        <v>65</v>
      </c>
      <c r="M43" s="86">
        <v>0.8</v>
      </c>
      <c r="N43" s="86">
        <v>1.4</v>
      </c>
      <c r="O43" s="88">
        <f t="shared" si="10"/>
        <v>16000000</v>
      </c>
      <c r="P43" s="88">
        <f t="shared" si="13"/>
        <v>28000000</v>
      </c>
      <c r="Q43" s="32" t="s">
        <v>72</v>
      </c>
    </row>
    <row r="44" spans="1:17">
      <c r="A44" s="130" t="s">
        <v>0</v>
      </c>
      <c r="B44" s="66" t="s">
        <v>65</v>
      </c>
      <c r="C44" s="66" t="s">
        <v>59</v>
      </c>
      <c r="D44" s="66">
        <v>751</v>
      </c>
      <c r="E44" s="2" t="s">
        <v>67</v>
      </c>
      <c r="F44" s="2" t="s">
        <v>70</v>
      </c>
      <c r="G44" s="86" t="s">
        <v>71</v>
      </c>
      <c r="H44" s="86">
        <v>1</v>
      </c>
      <c r="I44" s="86">
        <v>750</v>
      </c>
      <c r="J44" s="86">
        <v>1</v>
      </c>
      <c r="K44" s="88">
        <v>20000000</v>
      </c>
      <c r="L44" s="88" t="s">
        <v>65</v>
      </c>
      <c r="M44" s="86">
        <v>0.8</v>
      </c>
      <c r="N44" s="86">
        <v>1.4</v>
      </c>
      <c r="O44" s="88">
        <f t="shared" si="10"/>
        <v>16000000</v>
      </c>
      <c r="P44" s="88">
        <f t="shared" si="13"/>
        <v>28000000</v>
      </c>
      <c r="Q44" s="32" t="s">
        <v>73</v>
      </c>
    </row>
    <row r="45" spans="1:17">
      <c r="A45" s="130" t="s">
        <v>0</v>
      </c>
      <c r="B45" s="66" t="s">
        <v>65</v>
      </c>
      <c r="C45" s="66" t="s">
        <v>59</v>
      </c>
      <c r="D45" s="66">
        <v>751</v>
      </c>
      <c r="E45" s="2" t="s">
        <v>67</v>
      </c>
      <c r="F45" s="2" t="s">
        <v>74</v>
      </c>
      <c r="G45" s="86">
        <v>345</v>
      </c>
      <c r="H45" s="86">
        <v>1</v>
      </c>
      <c r="I45" s="86">
        <v>900</v>
      </c>
      <c r="J45" s="86">
        <v>4</v>
      </c>
      <c r="K45" s="88">
        <v>2100000</v>
      </c>
      <c r="L45" s="88" t="s">
        <v>65</v>
      </c>
      <c r="M45" s="86">
        <v>0.8</v>
      </c>
      <c r="N45" s="86">
        <v>1.4</v>
      </c>
      <c r="O45" s="88">
        <f t="shared" si="10"/>
        <v>6720000</v>
      </c>
      <c r="P45" s="88">
        <f t="shared" si="13"/>
        <v>11760000</v>
      </c>
      <c r="Q45" s="32" t="s">
        <v>75</v>
      </c>
    </row>
    <row r="46" spans="1:17">
      <c r="A46" s="136" t="s">
        <v>0</v>
      </c>
      <c r="B46" s="71" t="s">
        <v>65</v>
      </c>
      <c r="C46" s="71" t="s">
        <v>59</v>
      </c>
      <c r="D46" s="71">
        <v>751</v>
      </c>
      <c r="E46" s="33" t="s">
        <v>67</v>
      </c>
      <c r="F46" s="33" t="s">
        <v>74</v>
      </c>
      <c r="G46" s="117">
        <v>345</v>
      </c>
      <c r="H46" s="117">
        <v>1</v>
      </c>
      <c r="I46" s="117">
        <v>900</v>
      </c>
      <c r="J46" s="117">
        <v>4</v>
      </c>
      <c r="K46" s="118">
        <v>2100000</v>
      </c>
      <c r="L46" s="118" t="s">
        <v>59</v>
      </c>
      <c r="M46" s="117">
        <v>0.5</v>
      </c>
      <c r="N46" s="117">
        <v>0.7</v>
      </c>
      <c r="O46" s="118">
        <f t="shared" si="10"/>
        <v>4200000</v>
      </c>
      <c r="P46" s="118">
        <f t="shared" si="13"/>
        <v>5880000</v>
      </c>
      <c r="Q46" s="34" t="s">
        <v>76</v>
      </c>
    </row>
    <row r="47" spans="1:17">
      <c r="A47" s="137"/>
      <c r="B47" s="72"/>
      <c r="C47" s="72"/>
      <c r="D47" s="72"/>
      <c r="E47" s="26"/>
      <c r="F47" s="26"/>
      <c r="G47" s="73"/>
      <c r="H47" s="73"/>
      <c r="I47" s="73"/>
      <c r="J47" s="73"/>
      <c r="K47" s="119"/>
      <c r="L47" s="119"/>
      <c r="M47" s="293" t="s">
        <v>94</v>
      </c>
      <c r="N47" s="294"/>
      <c r="O47" s="153">
        <f>SUM(O41:O46)</f>
        <v>186920000</v>
      </c>
      <c r="P47" s="106">
        <f>SUM(P41:P46)</f>
        <v>325640000</v>
      </c>
      <c r="Q47" s="35"/>
    </row>
    <row r="48" spans="1:17">
      <c r="A48" s="138"/>
      <c r="B48" s="73"/>
      <c r="C48" s="73"/>
      <c r="D48" s="73"/>
      <c r="E48" s="26"/>
      <c r="F48" s="26"/>
      <c r="G48" s="73"/>
      <c r="H48" s="73"/>
      <c r="I48" s="73"/>
      <c r="J48" s="73"/>
      <c r="K48" s="119"/>
      <c r="L48" s="119"/>
      <c r="M48" s="73"/>
      <c r="N48" s="73"/>
      <c r="O48" s="119"/>
      <c r="P48" s="119"/>
      <c r="Q48" s="27"/>
    </row>
    <row r="49" spans="1:17">
      <c r="A49" s="139"/>
      <c r="B49" s="73"/>
      <c r="C49" s="73"/>
      <c r="D49" s="73"/>
      <c r="E49" s="26"/>
      <c r="F49" s="26"/>
      <c r="G49" s="73"/>
      <c r="H49" s="73"/>
      <c r="I49" s="73"/>
      <c r="J49" s="73"/>
      <c r="K49" s="119"/>
      <c r="L49" s="119"/>
      <c r="M49" s="73"/>
      <c r="N49" s="73"/>
      <c r="O49" s="119"/>
      <c r="P49" s="119"/>
      <c r="Q49" s="27"/>
    </row>
    <row r="50" spans="1:17">
      <c r="A50" s="129" t="s">
        <v>0</v>
      </c>
      <c r="B50" s="65" t="s">
        <v>65</v>
      </c>
      <c r="C50" s="65" t="s">
        <v>37</v>
      </c>
      <c r="D50" s="65">
        <v>67</v>
      </c>
      <c r="E50" s="29" t="s">
        <v>77</v>
      </c>
      <c r="F50" s="29" t="s">
        <v>78</v>
      </c>
      <c r="G50" s="108">
        <v>230</v>
      </c>
      <c r="H50" s="108">
        <v>1</v>
      </c>
      <c r="I50" s="108">
        <v>600</v>
      </c>
      <c r="J50" s="108">
        <v>100</v>
      </c>
      <c r="K50" s="109">
        <v>1150000</v>
      </c>
      <c r="L50" s="109" t="s">
        <v>65</v>
      </c>
      <c r="M50" s="108">
        <v>0.8</v>
      </c>
      <c r="N50" s="108">
        <v>1.9</v>
      </c>
      <c r="O50" s="109">
        <f t="shared" si="10"/>
        <v>92000000</v>
      </c>
      <c r="P50" s="109">
        <f t="shared" si="13"/>
        <v>218500000</v>
      </c>
      <c r="Q50" s="36" t="s">
        <v>68</v>
      </c>
    </row>
    <row r="51" spans="1:17">
      <c r="A51" s="130" t="s">
        <v>0</v>
      </c>
      <c r="B51" s="66" t="s">
        <v>65</v>
      </c>
      <c r="C51" s="66" t="s">
        <v>37</v>
      </c>
      <c r="D51" s="66">
        <v>67</v>
      </c>
      <c r="E51" s="1" t="s">
        <v>77</v>
      </c>
      <c r="F51" s="1" t="s">
        <v>78</v>
      </c>
      <c r="G51" s="86">
        <v>230</v>
      </c>
      <c r="H51" s="86">
        <v>1</v>
      </c>
      <c r="I51" s="86">
        <v>600</v>
      </c>
      <c r="J51" s="86">
        <v>100</v>
      </c>
      <c r="K51" s="88">
        <v>1150000</v>
      </c>
      <c r="L51" s="88" t="s">
        <v>37</v>
      </c>
      <c r="M51" s="86">
        <v>0.8</v>
      </c>
      <c r="N51" s="86">
        <v>1.9</v>
      </c>
      <c r="O51" s="88">
        <f t="shared" si="10"/>
        <v>92000000</v>
      </c>
      <c r="P51" s="88">
        <f t="shared" si="13"/>
        <v>218500000</v>
      </c>
      <c r="Q51" s="32" t="s">
        <v>69</v>
      </c>
    </row>
    <row r="52" spans="1:17">
      <c r="A52" s="130" t="s">
        <v>0</v>
      </c>
      <c r="B52" s="66" t="s">
        <v>65</v>
      </c>
      <c r="C52" s="66" t="s">
        <v>37</v>
      </c>
      <c r="D52" s="66">
        <v>67</v>
      </c>
      <c r="E52" s="1" t="s">
        <v>78</v>
      </c>
      <c r="F52" s="1" t="s">
        <v>78</v>
      </c>
      <c r="G52" s="86" t="s">
        <v>79</v>
      </c>
      <c r="H52" s="86">
        <v>1</v>
      </c>
      <c r="I52" s="86">
        <v>125</v>
      </c>
      <c r="J52" s="86">
        <v>1</v>
      </c>
      <c r="K52" s="88">
        <v>2500000</v>
      </c>
      <c r="L52" s="88" t="s">
        <v>65</v>
      </c>
      <c r="M52" s="86">
        <v>0.8</v>
      </c>
      <c r="N52" s="86">
        <v>1.4</v>
      </c>
      <c r="O52" s="88">
        <f t="shared" si="10"/>
        <v>2000000</v>
      </c>
      <c r="P52" s="88">
        <f t="shared" si="13"/>
        <v>3500000</v>
      </c>
      <c r="Q52" s="32" t="s">
        <v>80</v>
      </c>
    </row>
    <row r="53" spans="1:17">
      <c r="A53" s="130" t="s">
        <v>0</v>
      </c>
      <c r="B53" s="66" t="s">
        <v>65</v>
      </c>
      <c r="C53" s="66" t="s">
        <v>37</v>
      </c>
      <c r="D53" s="66">
        <v>67</v>
      </c>
      <c r="E53" s="1" t="s">
        <v>78</v>
      </c>
      <c r="F53" s="1" t="s">
        <v>78</v>
      </c>
      <c r="G53" s="86" t="s">
        <v>79</v>
      </c>
      <c r="H53" s="86">
        <v>1</v>
      </c>
      <c r="I53" s="86">
        <v>125</v>
      </c>
      <c r="J53" s="86">
        <v>1</v>
      </c>
      <c r="K53" s="88">
        <v>2500000</v>
      </c>
      <c r="L53" s="88" t="s">
        <v>65</v>
      </c>
      <c r="M53" s="86">
        <v>0.8</v>
      </c>
      <c r="N53" s="86">
        <v>1.4</v>
      </c>
      <c r="O53" s="88">
        <f t="shared" si="10"/>
        <v>2000000</v>
      </c>
      <c r="P53" s="88">
        <f t="shared" si="13"/>
        <v>3500000</v>
      </c>
      <c r="Q53" s="32" t="s">
        <v>81</v>
      </c>
    </row>
    <row r="54" spans="1:17">
      <c r="A54" s="130" t="s">
        <v>0</v>
      </c>
      <c r="B54" s="66" t="s">
        <v>65</v>
      </c>
      <c r="C54" s="66" t="s">
        <v>37</v>
      </c>
      <c r="D54" s="66">
        <v>67</v>
      </c>
      <c r="E54" s="1" t="s">
        <v>78</v>
      </c>
      <c r="F54" s="1" t="s">
        <v>82</v>
      </c>
      <c r="G54" s="86">
        <v>115</v>
      </c>
      <c r="H54" s="86">
        <v>1</v>
      </c>
      <c r="I54" s="86">
        <v>300</v>
      </c>
      <c r="J54" s="86">
        <v>1</v>
      </c>
      <c r="K54" s="88">
        <v>1100000</v>
      </c>
      <c r="L54" s="88" t="s">
        <v>65</v>
      </c>
      <c r="M54" s="86">
        <v>0.8</v>
      </c>
      <c r="N54" s="86">
        <v>1.4</v>
      </c>
      <c r="O54" s="88">
        <f t="shared" si="10"/>
        <v>880000</v>
      </c>
      <c r="P54" s="88">
        <f t="shared" si="13"/>
        <v>1540000</v>
      </c>
      <c r="Q54" s="32" t="s">
        <v>83</v>
      </c>
    </row>
    <row r="55" spans="1:17">
      <c r="A55" s="130" t="s">
        <v>0</v>
      </c>
      <c r="B55" s="66" t="s">
        <v>65</v>
      </c>
      <c r="C55" s="66" t="s">
        <v>37</v>
      </c>
      <c r="D55" s="66">
        <v>67</v>
      </c>
      <c r="E55" s="1" t="s">
        <v>78</v>
      </c>
      <c r="F55" s="1" t="s">
        <v>82</v>
      </c>
      <c r="G55" s="86">
        <v>115</v>
      </c>
      <c r="H55" s="86">
        <v>1</v>
      </c>
      <c r="I55" s="86">
        <v>300</v>
      </c>
      <c r="J55" s="86">
        <v>1</v>
      </c>
      <c r="K55" s="88">
        <v>1100000</v>
      </c>
      <c r="L55" s="88" t="s">
        <v>37</v>
      </c>
      <c r="M55" s="86">
        <v>0.5</v>
      </c>
      <c r="N55" s="86">
        <v>1.6</v>
      </c>
      <c r="O55" s="88">
        <f t="shared" si="10"/>
        <v>550000</v>
      </c>
      <c r="P55" s="88">
        <f t="shared" si="13"/>
        <v>1760000</v>
      </c>
      <c r="Q55" s="32" t="s">
        <v>84</v>
      </c>
    </row>
    <row r="56" spans="1:17">
      <c r="A56" s="130" t="s">
        <v>0</v>
      </c>
      <c r="B56" s="66" t="s">
        <v>65</v>
      </c>
      <c r="C56" s="66" t="s">
        <v>37</v>
      </c>
      <c r="D56" s="66">
        <v>67</v>
      </c>
      <c r="E56" s="1" t="s">
        <v>78</v>
      </c>
      <c r="F56" s="1" t="s">
        <v>70</v>
      </c>
      <c r="G56" s="86" t="s">
        <v>85</v>
      </c>
      <c r="H56" s="86">
        <v>1</v>
      </c>
      <c r="I56" s="86">
        <v>100</v>
      </c>
      <c r="J56" s="86">
        <v>1</v>
      </c>
      <c r="K56" s="88">
        <v>2000000</v>
      </c>
      <c r="L56" s="88" t="s">
        <v>65</v>
      </c>
      <c r="M56" s="86">
        <v>0.8</v>
      </c>
      <c r="N56" s="86">
        <v>1.4</v>
      </c>
      <c r="O56" s="88">
        <f t="shared" si="10"/>
        <v>1600000</v>
      </c>
      <c r="P56" s="88">
        <f t="shared" si="13"/>
        <v>2800000</v>
      </c>
      <c r="Q56" s="32" t="s">
        <v>72</v>
      </c>
    </row>
    <row r="57" spans="1:17">
      <c r="A57" s="131" t="s">
        <v>0</v>
      </c>
      <c r="B57" s="67" t="s">
        <v>65</v>
      </c>
      <c r="C57" s="67" t="s">
        <v>37</v>
      </c>
      <c r="D57" s="67">
        <v>67</v>
      </c>
      <c r="E57" s="4" t="s">
        <v>78</v>
      </c>
      <c r="F57" s="4" t="s">
        <v>70</v>
      </c>
      <c r="G57" s="85" t="s">
        <v>85</v>
      </c>
      <c r="H57" s="85">
        <v>1</v>
      </c>
      <c r="I57" s="85">
        <v>100</v>
      </c>
      <c r="J57" s="85">
        <v>1</v>
      </c>
      <c r="K57" s="102">
        <v>2000000</v>
      </c>
      <c r="L57" s="102" t="s">
        <v>65</v>
      </c>
      <c r="M57" s="85">
        <v>0.8</v>
      </c>
      <c r="N57" s="85">
        <v>1.4</v>
      </c>
      <c r="O57" s="102">
        <f t="shared" si="10"/>
        <v>1600000</v>
      </c>
      <c r="P57" s="102">
        <f t="shared" si="13"/>
        <v>2800000</v>
      </c>
      <c r="Q57" s="37" t="s">
        <v>73</v>
      </c>
    </row>
    <row r="58" spans="1:17">
      <c r="A58" s="126"/>
      <c r="B58" s="62"/>
      <c r="C58" s="62"/>
      <c r="D58" s="62"/>
      <c r="E58" s="39"/>
      <c r="F58" s="39"/>
      <c r="G58" s="111"/>
      <c r="H58" s="111"/>
      <c r="I58" s="111"/>
      <c r="J58" s="111"/>
      <c r="K58" s="112"/>
      <c r="L58" s="120"/>
      <c r="M58" s="293" t="s">
        <v>94</v>
      </c>
      <c r="N58" s="294"/>
      <c r="O58" s="153">
        <f>SUM(O50:O57)</f>
        <v>192630000</v>
      </c>
      <c r="P58" s="106">
        <f>SUM(P50:P57)</f>
        <v>452900000</v>
      </c>
      <c r="Q58" s="40"/>
    </row>
    <row r="59" spans="1:17">
      <c r="A59" s="132"/>
      <c r="B59" s="68"/>
      <c r="C59" s="68"/>
      <c r="D59" s="68"/>
      <c r="E59" s="38"/>
      <c r="F59" s="38"/>
      <c r="G59" s="68"/>
      <c r="H59" s="68"/>
      <c r="I59" s="68"/>
      <c r="J59" s="68"/>
      <c r="K59" s="110"/>
      <c r="L59" s="110"/>
      <c r="M59" s="111"/>
      <c r="N59" s="111"/>
      <c r="O59" s="112"/>
      <c r="P59" s="110"/>
      <c r="Q59" s="56"/>
    </row>
    <row r="60" spans="1:17">
      <c r="A60" s="133"/>
      <c r="B60" s="69"/>
      <c r="C60" s="69"/>
      <c r="D60" s="69"/>
      <c r="E60" s="41"/>
      <c r="F60" s="41"/>
      <c r="G60" s="69"/>
      <c r="H60" s="69"/>
      <c r="I60" s="69"/>
      <c r="J60" s="69"/>
      <c r="K60" s="113"/>
      <c r="L60" s="113"/>
      <c r="M60" s="69"/>
      <c r="N60" s="69"/>
      <c r="O60" s="113"/>
      <c r="P60" s="113"/>
      <c r="Q60" s="42"/>
    </row>
    <row r="61" spans="1:17">
      <c r="A61" s="140" t="s">
        <v>0</v>
      </c>
      <c r="B61" s="74" t="s">
        <v>86</v>
      </c>
      <c r="C61" s="74" t="s">
        <v>87</v>
      </c>
      <c r="D61" s="74">
        <v>2019</v>
      </c>
      <c r="E61" s="22" t="s">
        <v>88</v>
      </c>
      <c r="F61" s="22" t="s">
        <v>25</v>
      </c>
      <c r="G61" s="121">
        <v>765</v>
      </c>
      <c r="H61" s="114">
        <v>1</v>
      </c>
      <c r="I61" s="114">
        <v>4000</v>
      </c>
      <c r="J61" s="114">
        <v>72</v>
      </c>
      <c r="K61" s="115">
        <v>5550000</v>
      </c>
      <c r="L61" s="115" t="s">
        <v>39</v>
      </c>
      <c r="M61" s="114">
        <v>0.5</v>
      </c>
      <c r="N61" s="114">
        <v>0.6</v>
      </c>
      <c r="O61" s="115">
        <f t="shared" si="10"/>
        <v>199800000</v>
      </c>
      <c r="P61" s="115">
        <f t="shared" si="13"/>
        <v>239760000</v>
      </c>
      <c r="Q61" s="24" t="s">
        <v>89</v>
      </c>
    </row>
    <row r="62" spans="1:17">
      <c r="A62" s="126"/>
      <c r="B62" s="62"/>
      <c r="C62" s="62"/>
      <c r="D62" s="62"/>
      <c r="E62" s="39"/>
      <c r="F62" s="39"/>
      <c r="G62" s="111"/>
      <c r="H62" s="111"/>
      <c r="I62" s="111"/>
      <c r="J62" s="111"/>
      <c r="K62" s="112"/>
      <c r="L62" s="120"/>
      <c r="M62" s="293" t="s">
        <v>94</v>
      </c>
      <c r="N62" s="294"/>
      <c r="O62" s="153">
        <f>O61</f>
        <v>199800000</v>
      </c>
      <c r="P62" s="106">
        <f>P61</f>
        <v>239760000</v>
      </c>
      <c r="Q62" s="40"/>
    </row>
    <row r="63" spans="1:17">
      <c r="A63" s="132"/>
      <c r="B63" s="68"/>
      <c r="C63" s="68"/>
      <c r="D63" s="68"/>
      <c r="E63" s="38"/>
      <c r="F63" s="38"/>
      <c r="G63" s="68"/>
      <c r="H63" s="68"/>
      <c r="I63" s="68"/>
      <c r="J63" s="68"/>
      <c r="K63" s="110"/>
      <c r="L63" s="110"/>
      <c r="M63" s="111"/>
      <c r="N63" s="111"/>
      <c r="O63" s="112"/>
      <c r="P63" s="110"/>
      <c r="Q63" s="56"/>
    </row>
    <row r="64" spans="1:17">
      <c r="A64" s="132"/>
      <c r="B64" s="68"/>
      <c r="C64" s="68"/>
      <c r="D64" s="68"/>
      <c r="E64" s="38"/>
      <c r="F64" s="38"/>
      <c r="G64" s="68"/>
      <c r="H64" s="68"/>
      <c r="I64" s="68"/>
      <c r="J64" s="68"/>
      <c r="K64" s="110"/>
      <c r="L64" s="110"/>
      <c r="M64" s="68"/>
      <c r="N64" s="68"/>
      <c r="O64" s="110"/>
      <c r="P64" s="110"/>
      <c r="Q64" s="56"/>
    </row>
    <row r="65" spans="1:17">
      <c r="A65" s="233" t="s">
        <v>0</v>
      </c>
      <c r="B65" s="223" t="s">
        <v>37</v>
      </c>
      <c r="C65" s="223" t="s">
        <v>90</v>
      </c>
      <c r="D65" s="223">
        <v>2489</v>
      </c>
      <c r="E65" s="43" t="s">
        <v>141</v>
      </c>
      <c r="F65" s="43" t="s">
        <v>142</v>
      </c>
      <c r="G65" s="243">
        <v>765</v>
      </c>
      <c r="H65" s="243">
        <v>1</v>
      </c>
      <c r="I65" s="243">
        <v>4000</v>
      </c>
      <c r="J65" s="243">
        <v>79</v>
      </c>
      <c r="K65" s="244">
        <v>5550000</v>
      </c>
      <c r="L65" s="244" t="s">
        <v>87</v>
      </c>
      <c r="M65" s="243">
        <v>0.4</v>
      </c>
      <c r="N65" s="243">
        <v>0.8</v>
      </c>
      <c r="O65" s="244">
        <f t="shared" ref="O65:O66" si="14">J65*K65*M65</f>
        <v>175380000</v>
      </c>
      <c r="P65" s="244">
        <f t="shared" ref="P65:P66" si="15">J65*K65*N65</f>
        <v>350760000</v>
      </c>
      <c r="Q65" s="231" t="s">
        <v>143</v>
      </c>
    </row>
    <row r="66" spans="1:17">
      <c r="A66" s="234" t="s">
        <v>0</v>
      </c>
      <c r="B66" s="160" t="s">
        <v>37</v>
      </c>
      <c r="C66" s="160" t="s">
        <v>90</v>
      </c>
      <c r="D66" s="160">
        <v>2489</v>
      </c>
      <c r="E66" s="151" t="s">
        <v>141</v>
      </c>
      <c r="F66" s="151" t="s">
        <v>144</v>
      </c>
      <c r="G66" s="156" t="s">
        <v>145</v>
      </c>
      <c r="H66" s="156">
        <v>1</v>
      </c>
      <c r="I66" s="156"/>
      <c r="J66" s="156">
        <v>1</v>
      </c>
      <c r="K66" s="157">
        <v>53000000</v>
      </c>
      <c r="L66" s="157" t="s">
        <v>90</v>
      </c>
      <c r="M66" s="156">
        <v>0.9</v>
      </c>
      <c r="N66" s="156">
        <v>1.5</v>
      </c>
      <c r="O66" s="157">
        <f t="shared" si="14"/>
        <v>47700000</v>
      </c>
      <c r="P66" s="157">
        <f t="shared" si="15"/>
        <v>79500000</v>
      </c>
      <c r="Q66" s="232" t="s">
        <v>146</v>
      </c>
    </row>
    <row r="67" spans="1:17">
      <c r="A67" s="224" t="s">
        <v>0</v>
      </c>
      <c r="B67" s="225" t="s">
        <v>37</v>
      </c>
      <c r="C67" s="225" t="s">
        <v>90</v>
      </c>
      <c r="D67" s="225">
        <v>2489</v>
      </c>
      <c r="E67" s="226" t="s">
        <v>91</v>
      </c>
      <c r="F67" s="226" t="s">
        <v>92</v>
      </c>
      <c r="G67" s="227">
        <v>765</v>
      </c>
      <c r="H67" s="228">
        <v>1</v>
      </c>
      <c r="I67" s="228">
        <v>4000</v>
      </c>
      <c r="J67" s="228">
        <v>65</v>
      </c>
      <c r="K67" s="229">
        <v>5550000</v>
      </c>
      <c r="L67" s="229" t="s">
        <v>37</v>
      </c>
      <c r="M67" s="228">
        <v>0.5</v>
      </c>
      <c r="N67" s="228">
        <v>0.6</v>
      </c>
      <c r="O67" s="229">
        <f t="shared" si="10"/>
        <v>180375000</v>
      </c>
      <c r="P67" s="229">
        <f t="shared" si="13"/>
        <v>216450000</v>
      </c>
      <c r="Q67" s="230" t="s">
        <v>93</v>
      </c>
    </row>
    <row r="68" spans="1:17">
      <c r="A68" s="126"/>
      <c r="B68" s="62"/>
      <c r="C68" s="62"/>
      <c r="D68" s="62"/>
      <c r="E68" s="39"/>
      <c r="F68" s="39"/>
      <c r="G68" s="111"/>
      <c r="H68" s="111"/>
      <c r="I68" s="111"/>
      <c r="J68" s="111"/>
      <c r="K68" s="112"/>
      <c r="L68" s="120"/>
      <c r="M68" s="293" t="s">
        <v>94</v>
      </c>
      <c r="N68" s="294"/>
      <c r="O68" s="153">
        <f>SUM(O65:O67)</f>
        <v>403455000</v>
      </c>
      <c r="P68" s="106">
        <f>SUM(P65:P67)</f>
        <v>646710000</v>
      </c>
      <c r="Q68" s="40"/>
    </row>
    <row r="69" spans="1:17">
      <c r="A69" s="132"/>
      <c r="B69" s="68"/>
      <c r="C69" s="68"/>
      <c r="D69" s="68"/>
      <c r="E69" s="38"/>
      <c r="F69" s="38"/>
      <c r="G69" s="68"/>
      <c r="H69" s="68"/>
      <c r="I69" s="68"/>
      <c r="J69" s="68"/>
      <c r="K69" s="110"/>
      <c r="L69" s="110"/>
      <c r="M69" s="111"/>
      <c r="N69" s="111"/>
      <c r="O69" s="112"/>
      <c r="P69" s="110"/>
      <c r="Q69" s="56"/>
    </row>
    <row r="70" spans="1:17">
      <c r="A70" s="133"/>
      <c r="B70" s="69"/>
      <c r="C70" s="69"/>
      <c r="D70" s="69"/>
      <c r="E70" s="41"/>
      <c r="F70" s="41"/>
      <c r="G70" s="69"/>
      <c r="H70" s="69"/>
      <c r="I70" s="69"/>
      <c r="J70" s="69"/>
      <c r="K70" s="113"/>
      <c r="L70" s="113"/>
      <c r="M70" s="69"/>
      <c r="N70" s="69"/>
      <c r="O70" s="113"/>
      <c r="P70" s="113"/>
      <c r="Q70" s="42"/>
    </row>
    <row r="71" spans="1:17">
      <c r="A71" s="235" t="s">
        <v>0</v>
      </c>
      <c r="B71" s="143" t="s">
        <v>101</v>
      </c>
      <c r="C71" s="144" t="s">
        <v>102</v>
      </c>
      <c r="D71" s="145">
        <v>1900</v>
      </c>
      <c r="E71" s="12" t="s">
        <v>103</v>
      </c>
      <c r="F71" s="20" t="s">
        <v>104</v>
      </c>
      <c r="G71" s="79">
        <v>230</v>
      </c>
      <c r="H71" s="79">
        <v>2</v>
      </c>
      <c r="I71" s="79">
        <v>1200</v>
      </c>
      <c r="J71" s="79">
        <v>40</v>
      </c>
      <c r="K71" s="83">
        <v>1800000</v>
      </c>
      <c r="L71" s="83" t="s">
        <v>101</v>
      </c>
      <c r="M71" s="79">
        <v>0.9</v>
      </c>
      <c r="N71" s="79">
        <v>1.7</v>
      </c>
      <c r="O71" s="83">
        <f>J71*K71*M71</f>
        <v>64800000</v>
      </c>
      <c r="P71" s="147">
        <f>J71*K71*N71</f>
        <v>122400000</v>
      </c>
      <c r="Q71" s="21" t="s">
        <v>105</v>
      </c>
    </row>
    <row r="72" spans="1:17">
      <c r="A72" s="124" t="s">
        <v>0</v>
      </c>
      <c r="B72" s="66" t="s">
        <v>101</v>
      </c>
      <c r="C72" s="66" t="s">
        <v>102</v>
      </c>
      <c r="D72" s="66">
        <v>1900</v>
      </c>
      <c r="E72" s="1" t="s">
        <v>103</v>
      </c>
      <c r="F72" s="2" t="s">
        <v>104</v>
      </c>
      <c r="G72" s="86">
        <v>230</v>
      </c>
      <c r="H72" s="86">
        <v>2</v>
      </c>
      <c r="I72" s="86">
        <v>1200</v>
      </c>
      <c r="J72" s="86">
        <v>120</v>
      </c>
      <c r="K72" s="88">
        <v>1800000</v>
      </c>
      <c r="L72" s="88" t="s">
        <v>102</v>
      </c>
      <c r="M72" s="86">
        <v>0.7</v>
      </c>
      <c r="N72" s="86">
        <v>1.3</v>
      </c>
      <c r="O72" s="88">
        <f>J72*K72*M72</f>
        <v>151200000</v>
      </c>
      <c r="P72" s="88">
        <f t="shared" ref="P72:P76" si="16">J72*K72*N72</f>
        <v>280800000</v>
      </c>
      <c r="Q72" s="3" t="s">
        <v>105</v>
      </c>
    </row>
    <row r="73" spans="1:17">
      <c r="A73" s="124" t="s">
        <v>0</v>
      </c>
      <c r="B73" s="66" t="s">
        <v>101</v>
      </c>
      <c r="C73" s="66" t="s">
        <v>102</v>
      </c>
      <c r="D73" s="66">
        <v>1900</v>
      </c>
      <c r="E73" s="2" t="s">
        <v>106</v>
      </c>
      <c r="F73" s="2" t="s">
        <v>107</v>
      </c>
      <c r="G73" s="86">
        <v>230</v>
      </c>
      <c r="H73" s="86">
        <v>2</v>
      </c>
      <c r="I73" s="86">
        <v>1200</v>
      </c>
      <c r="J73" s="86">
        <v>56</v>
      </c>
      <c r="K73" s="88">
        <v>1800000</v>
      </c>
      <c r="L73" s="88" t="s">
        <v>101</v>
      </c>
      <c r="M73" s="86">
        <v>0.9</v>
      </c>
      <c r="N73" s="86">
        <v>1.7</v>
      </c>
      <c r="O73" s="88">
        <f t="shared" ref="O73:O76" si="17">J73*K73*M73</f>
        <v>90720000</v>
      </c>
      <c r="P73" s="88">
        <f t="shared" si="16"/>
        <v>171360000</v>
      </c>
      <c r="Q73" s="3" t="s">
        <v>105</v>
      </c>
    </row>
    <row r="74" spans="1:17">
      <c r="A74" s="124" t="s">
        <v>0</v>
      </c>
      <c r="B74" s="66" t="s">
        <v>101</v>
      </c>
      <c r="C74" s="66" t="s">
        <v>102</v>
      </c>
      <c r="D74" s="66">
        <v>1900</v>
      </c>
      <c r="E74" s="2" t="s">
        <v>106</v>
      </c>
      <c r="F74" s="2" t="s">
        <v>107</v>
      </c>
      <c r="G74" s="86">
        <v>230</v>
      </c>
      <c r="H74" s="86">
        <v>2</v>
      </c>
      <c r="I74" s="86">
        <v>1200</v>
      </c>
      <c r="J74" s="86">
        <v>124</v>
      </c>
      <c r="K74" s="88">
        <v>1800000</v>
      </c>
      <c r="L74" s="88" t="s">
        <v>102</v>
      </c>
      <c r="M74" s="86">
        <v>0.7</v>
      </c>
      <c r="N74" s="86">
        <v>1.3</v>
      </c>
      <c r="O74" s="88">
        <f t="shared" si="17"/>
        <v>156240000</v>
      </c>
      <c r="P74" s="88">
        <f t="shared" si="16"/>
        <v>290160000</v>
      </c>
      <c r="Q74" s="3" t="s">
        <v>105</v>
      </c>
    </row>
    <row r="75" spans="1:17">
      <c r="A75" s="124" t="s">
        <v>0</v>
      </c>
      <c r="B75" s="66" t="s">
        <v>101</v>
      </c>
      <c r="C75" s="66" t="s">
        <v>102</v>
      </c>
      <c r="D75" s="66">
        <v>1900</v>
      </c>
      <c r="E75" s="2" t="s">
        <v>108</v>
      </c>
      <c r="F75" s="2" t="s">
        <v>109</v>
      </c>
      <c r="G75" s="86">
        <v>230</v>
      </c>
      <c r="H75" s="86">
        <v>1</v>
      </c>
      <c r="I75" s="86">
        <v>900</v>
      </c>
      <c r="J75" s="86">
        <v>5</v>
      </c>
      <c r="K75" s="88">
        <v>1580000</v>
      </c>
      <c r="L75" s="88" t="s">
        <v>101</v>
      </c>
      <c r="M75" s="86">
        <v>0.9</v>
      </c>
      <c r="N75" s="86">
        <v>1.7</v>
      </c>
      <c r="O75" s="88">
        <f t="shared" si="17"/>
        <v>7110000</v>
      </c>
      <c r="P75" s="88">
        <f t="shared" si="16"/>
        <v>13430000</v>
      </c>
      <c r="Q75" s="3" t="s">
        <v>105</v>
      </c>
    </row>
    <row r="76" spans="1:17">
      <c r="A76" s="236" t="s">
        <v>0</v>
      </c>
      <c r="B76" s="146" t="s">
        <v>101</v>
      </c>
      <c r="C76" s="146" t="s">
        <v>102</v>
      </c>
      <c r="D76" s="146">
        <v>1900</v>
      </c>
      <c r="E76" s="19" t="s">
        <v>108</v>
      </c>
      <c r="F76" s="19" t="s">
        <v>109</v>
      </c>
      <c r="G76" s="142">
        <v>230</v>
      </c>
      <c r="H76" s="142">
        <v>1</v>
      </c>
      <c r="I76" s="142">
        <v>900</v>
      </c>
      <c r="J76" s="142">
        <v>95</v>
      </c>
      <c r="K76" s="148">
        <v>1580000</v>
      </c>
      <c r="L76" s="148" t="s">
        <v>102</v>
      </c>
      <c r="M76" s="142">
        <v>0.5</v>
      </c>
      <c r="N76" s="142">
        <v>0.9</v>
      </c>
      <c r="O76" s="148">
        <f t="shared" si="17"/>
        <v>75050000</v>
      </c>
      <c r="P76" s="148">
        <f t="shared" si="16"/>
        <v>135090000</v>
      </c>
      <c r="Q76" s="18" t="s">
        <v>105</v>
      </c>
    </row>
    <row r="77" spans="1:17">
      <c r="A77" s="126"/>
      <c r="B77" s="62"/>
      <c r="C77" s="62"/>
      <c r="D77" s="62"/>
      <c r="E77" s="39"/>
      <c r="F77" s="39"/>
      <c r="G77" s="111"/>
      <c r="H77" s="111"/>
      <c r="I77" s="111"/>
      <c r="J77" s="111"/>
      <c r="K77" s="112"/>
      <c r="L77" s="120"/>
      <c r="M77" s="293" t="s">
        <v>94</v>
      </c>
      <c r="N77" s="294"/>
      <c r="O77" s="153">
        <f>SUM(O71:O76)</f>
        <v>545120000</v>
      </c>
      <c r="P77" s="106">
        <f>SUM(P71:P76)</f>
        <v>1013240000</v>
      </c>
      <c r="Q77" s="40"/>
    </row>
    <row r="78" spans="1:17">
      <c r="A78" s="132"/>
      <c r="B78" s="68"/>
      <c r="C78" s="68"/>
      <c r="D78" s="68"/>
      <c r="E78" s="38"/>
      <c r="F78" s="38"/>
      <c r="G78" s="68"/>
      <c r="H78" s="68"/>
      <c r="I78" s="68"/>
      <c r="J78" s="68"/>
      <c r="K78" s="110"/>
      <c r="L78" s="110"/>
      <c r="M78" s="111"/>
      <c r="N78" s="111"/>
      <c r="O78" s="112"/>
      <c r="P78" s="110"/>
      <c r="Q78" s="56"/>
    </row>
    <row r="79" spans="1:17">
      <c r="A79" s="133"/>
      <c r="B79" s="69"/>
      <c r="C79" s="69"/>
      <c r="D79" s="69"/>
      <c r="E79" s="41"/>
      <c r="F79" s="41"/>
      <c r="G79" s="69"/>
      <c r="H79" s="69"/>
      <c r="I79" s="69"/>
      <c r="J79" s="69"/>
      <c r="K79" s="113"/>
      <c r="L79" s="113"/>
      <c r="M79" s="69"/>
      <c r="N79" s="69"/>
      <c r="O79" s="113"/>
      <c r="P79" s="113"/>
      <c r="Q79" s="42"/>
    </row>
    <row r="80" spans="1:17">
      <c r="A80" s="237" t="s">
        <v>0</v>
      </c>
      <c r="B80" s="158" t="s">
        <v>110</v>
      </c>
      <c r="C80" s="159" t="s">
        <v>111</v>
      </c>
      <c r="D80" s="159">
        <v>1435</v>
      </c>
      <c r="E80" s="149" t="s">
        <v>112</v>
      </c>
      <c r="F80" s="149" t="s">
        <v>113</v>
      </c>
      <c r="G80" s="154">
        <v>345</v>
      </c>
      <c r="H80" s="154">
        <v>1</v>
      </c>
      <c r="I80" s="154">
        <v>900</v>
      </c>
      <c r="J80" s="154">
        <v>40</v>
      </c>
      <c r="K80" s="155">
        <v>2100000</v>
      </c>
      <c r="L80" s="154" t="s">
        <v>110</v>
      </c>
      <c r="M80" s="154">
        <v>1.7</v>
      </c>
      <c r="N80" s="154">
        <v>2.4</v>
      </c>
      <c r="O80" s="155">
        <f>J80*K80*M80</f>
        <v>142800000</v>
      </c>
      <c r="P80" s="155">
        <f>J80*K80*N80</f>
        <v>201600000</v>
      </c>
      <c r="Q80" s="150"/>
    </row>
    <row r="81" spans="1:17">
      <c r="A81" s="238" t="s">
        <v>0</v>
      </c>
      <c r="B81" s="160" t="s">
        <v>110</v>
      </c>
      <c r="C81" s="161" t="s">
        <v>111</v>
      </c>
      <c r="D81" s="161">
        <v>1435</v>
      </c>
      <c r="E81" s="151" t="s">
        <v>112</v>
      </c>
      <c r="F81" s="151" t="s">
        <v>113</v>
      </c>
      <c r="G81" s="156">
        <v>345</v>
      </c>
      <c r="H81" s="156">
        <v>1</v>
      </c>
      <c r="I81" s="156">
        <v>900</v>
      </c>
      <c r="J81" s="156">
        <v>40</v>
      </c>
      <c r="K81" s="157">
        <v>2100000</v>
      </c>
      <c r="L81" s="156" t="s">
        <v>110</v>
      </c>
      <c r="M81" s="156">
        <v>1.7</v>
      </c>
      <c r="N81" s="156">
        <v>2.4</v>
      </c>
      <c r="O81" s="157">
        <f>J81*K81*M81</f>
        <v>142800000</v>
      </c>
      <c r="P81" s="157">
        <f>J81*K81*N81</f>
        <v>201600000</v>
      </c>
      <c r="Q81" s="152"/>
    </row>
    <row r="82" spans="1:17">
      <c r="A82" s="238" t="s">
        <v>0</v>
      </c>
      <c r="B82" s="160" t="s">
        <v>110</v>
      </c>
      <c r="C82" s="161" t="s">
        <v>111</v>
      </c>
      <c r="D82" s="161">
        <v>1435</v>
      </c>
      <c r="E82" s="151" t="s">
        <v>112</v>
      </c>
      <c r="F82" s="151" t="s">
        <v>113</v>
      </c>
      <c r="G82" s="156">
        <v>345</v>
      </c>
      <c r="H82" s="156">
        <v>1</v>
      </c>
      <c r="I82" s="156">
        <v>900</v>
      </c>
      <c r="J82" s="156">
        <v>40</v>
      </c>
      <c r="K82" s="157">
        <v>2100000</v>
      </c>
      <c r="L82" s="156" t="s">
        <v>110</v>
      </c>
      <c r="M82" s="156">
        <v>1.7</v>
      </c>
      <c r="N82" s="156">
        <v>2.4</v>
      </c>
      <c r="O82" s="157">
        <f>J82*K82*M82</f>
        <v>142800000</v>
      </c>
      <c r="P82" s="157">
        <f>J82*K82*N82</f>
        <v>201600000</v>
      </c>
      <c r="Q82" s="152"/>
    </row>
    <row r="83" spans="1:17">
      <c r="A83" s="238" t="s">
        <v>0</v>
      </c>
      <c r="B83" s="160" t="s">
        <v>110</v>
      </c>
      <c r="C83" s="161" t="s">
        <v>111</v>
      </c>
      <c r="D83" s="161">
        <v>1435</v>
      </c>
      <c r="E83" s="151" t="s">
        <v>112</v>
      </c>
      <c r="F83" s="151"/>
      <c r="G83" s="156">
        <v>345</v>
      </c>
      <c r="H83" s="156">
        <v>3</v>
      </c>
      <c r="I83" s="156"/>
      <c r="J83" s="156"/>
      <c r="K83" s="157"/>
      <c r="L83" s="156" t="s">
        <v>110</v>
      </c>
      <c r="M83" s="156"/>
      <c r="N83" s="156"/>
      <c r="O83" s="157">
        <f>3000000*H83</f>
        <v>9000000</v>
      </c>
      <c r="P83" s="157">
        <f>9000000*H83</f>
        <v>27000000</v>
      </c>
      <c r="Q83" s="152" t="s">
        <v>114</v>
      </c>
    </row>
    <row r="84" spans="1:17">
      <c r="A84" s="238" t="s">
        <v>0</v>
      </c>
      <c r="B84" s="160" t="s">
        <v>110</v>
      </c>
      <c r="C84" s="161" t="s">
        <v>111</v>
      </c>
      <c r="D84" s="161">
        <v>1435</v>
      </c>
      <c r="E84" s="151" t="s">
        <v>113</v>
      </c>
      <c r="F84" s="151"/>
      <c r="G84" s="156">
        <v>345</v>
      </c>
      <c r="H84" s="156">
        <v>3</v>
      </c>
      <c r="I84" s="156"/>
      <c r="J84" s="156"/>
      <c r="K84" s="157"/>
      <c r="L84" s="156" t="s">
        <v>111</v>
      </c>
      <c r="M84" s="156"/>
      <c r="N84" s="156"/>
      <c r="O84" s="157">
        <f>3000000*H84</f>
        <v>9000000</v>
      </c>
      <c r="P84" s="157">
        <f>9000000*H84</f>
        <v>27000000</v>
      </c>
      <c r="Q84" s="152" t="s">
        <v>114</v>
      </c>
    </row>
    <row r="85" spans="1:17">
      <c r="A85" s="126"/>
      <c r="B85" s="62"/>
      <c r="C85" s="62"/>
      <c r="D85" s="62"/>
      <c r="E85" s="39"/>
      <c r="F85" s="39"/>
      <c r="G85" s="111"/>
      <c r="H85" s="111"/>
      <c r="I85" s="111"/>
      <c r="J85" s="111"/>
      <c r="K85" s="112"/>
      <c r="L85" s="120"/>
      <c r="M85" s="293" t="s">
        <v>94</v>
      </c>
      <c r="N85" s="294"/>
      <c r="O85" s="153">
        <f>SUM(O80:O84)</f>
        <v>446400000</v>
      </c>
      <c r="P85" s="106">
        <f>SUM(P80:P84)</f>
        <v>658800000</v>
      </c>
      <c r="Q85" s="40"/>
    </row>
    <row r="86" spans="1:17">
      <c r="A86" s="132"/>
      <c r="B86" s="162"/>
      <c r="C86" s="162"/>
      <c r="D86" s="162"/>
      <c r="E86" s="38"/>
      <c r="F86" s="38"/>
      <c r="G86" s="68"/>
      <c r="H86" s="68"/>
      <c r="I86" s="68"/>
      <c r="J86" s="68"/>
      <c r="K86" s="110"/>
      <c r="L86" s="110"/>
      <c r="M86" s="111"/>
      <c r="N86" s="111"/>
      <c r="O86" s="112"/>
      <c r="P86" s="110"/>
      <c r="Q86" s="56"/>
    </row>
    <row r="87" spans="1:17">
      <c r="A87" s="133"/>
      <c r="B87" s="163"/>
      <c r="C87" s="163"/>
      <c r="D87" s="163"/>
      <c r="E87" s="41"/>
      <c r="F87" s="41"/>
      <c r="G87" s="69"/>
      <c r="H87" s="69"/>
      <c r="I87" s="69"/>
      <c r="J87" s="69"/>
      <c r="K87" s="113"/>
      <c r="L87" s="113"/>
      <c r="M87" s="69"/>
      <c r="N87" s="69"/>
      <c r="O87" s="113"/>
      <c r="P87" s="113"/>
      <c r="Q87" s="42"/>
    </row>
    <row r="88" spans="1:17">
      <c r="A88" s="238" t="s">
        <v>0</v>
      </c>
      <c r="B88" s="160" t="s">
        <v>115</v>
      </c>
      <c r="C88" s="161" t="s">
        <v>116</v>
      </c>
      <c r="D88" s="161">
        <v>330</v>
      </c>
      <c r="E88" s="151" t="s">
        <v>196</v>
      </c>
      <c r="F88" s="151" t="s">
        <v>118</v>
      </c>
      <c r="G88" s="156">
        <v>230</v>
      </c>
      <c r="H88" s="156">
        <v>1</v>
      </c>
      <c r="I88" s="156">
        <v>600</v>
      </c>
      <c r="J88" s="156">
        <v>20</v>
      </c>
      <c r="K88" s="157">
        <v>1150000</v>
      </c>
      <c r="L88" s="282" t="s">
        <v>116</v>
      </c>
      <c r="M88" s="156">
        <v>4</v>
      </c>
      <c r="N88" s="156">
        <v>4.7</v>
      </c>
      <c r="O88" s="157">
        <f>J88*K88*M88</f>
        <v>92000000</v>
      </c>
      <c r="P88" s="157">
        <f>J88*K88*N88</f>
        <v>108100000</v>
      </c>
      <c r="Q88" s="152"/>
    </row>
    <row r="89" spans="1:17">
      <c r="A89" s="238" t="s">
        <v>0</v>
      </c>
      <c r="B89" s="160" t="s">
        <v>115</v>
      </c>
      <c r="C89" s="161" t="s">
        <v>116</v>
      </c>
      <c r="D89" s="161">
        <v>330</v>
      </c>
      <c r="E89" s="151" t="s">
        <v>117</v>
      </c>
      <c r="F89" s="151" t="s">
        <v>118</v>
      </c>
      <c r="G89" s="156">
        <v>230</v>
      </c>
      <c r="H89" s="156"/>
      <c r="I89" s="156"/>
      <c r="J89" s="156"/>
      <c r="K89" s="157"/>
      <c r="L89" s="156"/>
      <c r="M89" s="156"/>
      <c r="N89" s="156"/>
      <c r="O89" s="157">
        <f>J89*K89*M89</f>
        <v>0</v>
      </c>
      <c r="P89" s="157">
        <f>J89*K89*N89</f>
        <v>0</v>
      </c>
      <c r="Q89" s="152" t="s">
        <v>119</v>
      </c>
    </row>
    <row r="90" spans="1:17">
      <c r="A90" s="126"/>
      <c r="B90" s="62"/>
      <c r="C90" s="62"/>
      <c r="D90" s="62"/>
      <c r="E90" s="39"/>
      <c r="F90" s="39"/>
      <c r="G90" s="111"/>
      <c r="H90" s="111"/>
      <c r="I90" s="111"/>
      <c r="J90" s="111"/>
      <c r="K90" s="112"/>
      <c r="L90" s="120"/>
      <c r="M90" s="293" t="s">
        <v>94</v>
      </c>
      <c r="N90" s="294"/>
      <c r="O90" s="153">
        <f>O88</f>
        <v>92000000</v>
      </c>
      <c r="P90" s="106">
        <f>P88</f>
        <v>108100000</v>
      </c>
      <c r="Q90" s="40"/>
    </row>
    <row r="91" spans="1:17">
      <c r="A91" s="132"/>
      <c r="B91" s="162"/>
      <c r="C91" s="162"/>
      <c r="D91" s="162"/>
      <c r="E91" s="38"/>
      <c r="F91" s="38"/>
      <c r="G91" s="68"/>
      <c r="H91" s="68"/>
      <c r="I91" s="68"/>
      <c r="J91" s="68"/>
      <c r="K91" s="110"/>
      <c r="L91" s="110"/>
      <c r="M91" s="111"/>
      <c r="N91" s="111"/>
      <c r="O91" s="112"/>
      <c r="P91" s="110"/>
      <c r="Q91" s="56"/>
    </row>
    <row r="92" spans="1:17">
      <c r="A92" s="133"/>
      <c r="B92" s="163"/>
      <c r="C92" s="163"/>
      <c r="D92" s="163"/>
      <c r="E92" s="41"/>
      <c r="F92" s="41"/>
      <c r="G92" s="69"/>
      <c r="H92" s="69"/>
      <c r="I92" s="69"/>
      <c r="J92" s="69"/>
      <c r="K92" s="113"/>
      <c r="L92" s="113"/>
      <c r="M92" s="69"/>
      <c r="N92" s="69"/>
      <c r="O92" s="113"/>
      <c r="P92" s="113"/>
      <c r="Q92" s="42"/>
    </row>
    <row r="93" spans="1:17">
      <c r="A93" s="239" t="s">
        <v>0</v>
      </c>
      <c r="B93" s="164" t="s">
        <v>120</v>
      </c>
      <c r="C93" s="164" t="s">
        <v>115</v>
      </c>
      <c r="D93" s="165">
        <v>315</v>
      </c>
      <c r="E93" s="166" t="s">
        <v>113</v>
      </c>
      <c r="F93" s="166" t="s">
        <v>121</v>
      </c>
      <c r="G93" s="167">
        <v>345</v>
      </c>
      <c r="H93" s="167">
        <v>1</v>
      </c>
      <c r="I93" s="167">
        <v>900</v>
      </c>
      <c r="J93" s="167">
        <v>17.8</v>
      </c>
      <c r="K93" s="168">
        <v>2100000</v>
      </c>
      <c r="L93" s="167" t="s">
        <v>111</v>
      </c>
      <c r="M93" s="167">
        <v>1.7</v>
      </c>
      <c r="N93" s="167">
        <v>4.3</v>
      </c>
      <c r="O93" s="168">
        <f>J93*K93*M93</f>
        <v>63546000</v>
      </c>
      <c r="P93" s="168">
        <f>J93*K93*N93</f>
        <v>160734000</v>
      </c>
      <c r="Q93" s="169" t="s">
        <v>122</v>
      </c>
    </row>
    <row r="94" spans="1:17">
      <c r="A94" s="238" t="s">
        <v>0</v>
      </c>
      <c r="B94" s="160" t="s">
        <v>120</v>
      </c>
      <c r="C94" s="160" t="s">
        <v>115</v>
      </c>
      <c r="D94" s="160">
        <v>315</v>
      </c>
      <c r="E94" s="176" t="s">
        <v>123</v>
      </c>
      <c r="F94" s="176" t="s">
        <v>124</v>
      </c>
      <c r="G94" s="181">
        <v>345</v>
      </c>
      <c r="H94" s="181">
        <v>1</v>
      </c>
      <c r="I94" s="181">
        <v>900</v>
      </c>
      <c r="J94" s="181">
        <v>5.6</v>
      </c>
      <c r="K94" s="182">
        <v>2100000</v>
      </c>
      <c r="L94" s="182" t="s">
        <v>120</v>
      </c>
      <c r="M94" s="181">
        <v>1.4</v>
      </c>
      <c r="N94" s="181">
        <v>2.9</v>
      </c>
      <c r="O94" s="182">
        <f t="shared" ref="O94" si="18">J94*K94*M94</f>
        <v>16463999.999999998</v>
      </c>
      <c r="P94" s="182">
        <f t="shared" ref="P94" si="19">J94*K94*N94</f>
        <v>34104000</v>
      </c>
      <c r="Q94" s="177" t="s">
        <v>125</v>
      </c>
    </row>
    <row r="95" spans="1:17">
      <c r="A95" s="240" t="s">
        <v>0</v>
      </c>
      <c r="B95" s="160" t="s">
        <v>120</v>
      </c>
      <c r="C95" s="160" t="s">
        <v>115</v>
      </c>
      <c r="D95" s="178">
        <v>315</v>
      </c>
      <c r="E95" s="176" t="s">
        <v>126</v>
      </c>
      <c r="F95" s="179" t="s">
        <v>127</v>
      </c>
      <c r="G95" s="183">
        <v>115</v>
      </c>
      <c r="H95" s="183">
        <v>1</v>
      </c>
      <c r="I95" s="183">
        <v>300</v>
      </c>
      <c r="J95" s="183">
        <f>2.58+4.09</f>
        <v>6.67</v>
      </c>
      <c r="K95" s="182">
        <v>1100000</v>
      </c>
      <c r="L95" s="184" t="s">
        <v>120</v>
      </c>
      <c r="M95" s="183">
        <v>1.8</v>
      </c>
      <c r="N95" s="183">
        <v>2.7</v>
      </c>
      <c r="O95" s="184">
        <f>(J95*K95*M95)-1.48*(K95*M95)+14800000</f>
        <v>25076200</v>
      </c>
      <c r="P95" s="184">
        <f>J95*K95*N95-1.48*(K95*N95)+14800000</f>
        <v>30214300</v>
      </c>
      <c r="Q95" s="180" t="s">
        <v>128</v>
      </c>
    </row>
    <row r="96" spans="1:17">
      <c r="A96" s="241" t="s">
        <v>0</v>
      </c>
      <c r="B96" s="170" t="s">
        <v>120</v>
      </c>
      <c r="C96" s="170" t="s">
        <v>115</v>
      </c>
      <c r="D96" s="171">
        <v>315</v>
      </c>
      <c r="E96" s="172" t="s">
        <v>113</v>
      </c>
      <c r="F96" s="172"/>
      <c r="G96" s="173">
        <v>345</v>
      </c>
      <c r="H96" s="173">
        <v>1</v>
      </c>
      <c r="I96" s="173"/>
      <c r="J96" s="173"/>
      <c r="K96" s="174"/>
      <c r="L96" s="173"/>
      <c r="M96" s="173"/>
      <c r="N96" s="173"/>
      <c r="O96" s="174">
        <v>3000000</v>
      </c>
      <c r="P96" s="174">
        <v>9000000</v>
      </c>
      <c r="Q96" s="175" t="s">
        <v>114</v>
      </c>
    </row>
    <row r="97" spans="1:17">
      <c r="A97" s="126"/>
      <c r="B97" s="62"/>
      <c r="C97" s="62"/>
      <c r="D97" s="62"/>
      <c r="E97" s="39"/>
      <c r="F97" s="39"/>
      <c r="G97" s="111"/>
      <c r="H97" s="111"/>
      <c r="I97" s="111"/>
      <c r="J97" s="111"/>
      <c r="K97" s="112"/>
      <c r="L97" s="120"/>
      <c r="M97" s="293" t="s">
        <v>94</v>
      </c>
      <c r="N97" s="294"/>
      <c r="O97" s="153">
        <f>SUM(O93:O96)</f>
        <v>108086200</v>
      </c>
      <c r="P97" s="106">
        <f>SUM(P93:P96)</f>
        <v>234052300</v>
      </c>
      <c r="Q97" s="40"/>
    </row>
    <row r="98" spans="1:17">
      <c r="A98" s="132"/>
      <c r="B98" s="68"/>
      <c r="C98" s="68"/>
      <c r="D98" s="68"/>
      <c r="E98" s="38"/>
      <c r="F98" s="38"/>
      <c r="G98" s="68"/>
      <c r="H98" s="68"/>
      <c r="I98" s="68"/>
      <c r="J98" s="68"/>
      <c r="K98" s="110"/>
      <c r="L98" s="110"/>
      <c r="M98" s="111"/>
      <c r="N98" s="111"/>
      <c r="O98" s="112"/>
      <c r="P98" s="110"/>
      <c r="Q98" s="56"/>
    </row>
    <row r="99" spans="1:17">
      <c r="A99" s="133"/>
      <c r="B99" s="69"/>
      <c r="C99" s="69"/>
      <c r="D99" s="69"/>
      <c r="E99" s="41"/>
      <c r="F99" s="41"/>
      <c r="G99" s="69"/>
      <c r="H99" s="69"/>
      <c r="I99" s="69"/>
      <c r="J99" s="69"/>
      <c r="K99" s="113"/>
      <c r="L99" s="113"/>
      <c r="M99" s="69"/>
      <c r="N99" s="69"/>
      <c r="O99" s="113"/>
      <c r="P99" s="113"/>
      <c r="Q99" s="42"/>
    </row>
    <row r="100" spans="1:17">
      <c r="A100" s="239" t="s">
        <v>0</v>
      </c>
      <c r="B100" s="219" t="s">
        <v>40</v>
      </c>
      <c r="C100" s="216" t="s">
        <v>59</v>
      </c>
      <c r="D100" s="216">
        <v>688</v>
      </c>
      <c r="E100" s="185" t="s">
        <v>129</v>
      </c>
      <c r="F100" s="187" t="s">
        <v>130</v>
      </c>
      <c r="G100" s="205" t="s">
        <v>131</v>
      </c>
      <c r="H100" s="186">
        <v>2</v>
      </c>
      <c r="I100" s="186">
        <v>2400</v>
      </c>
      <c r="J100" s="186">
        <v>65</v>
      </c>
      <c r="K100" s="206">
        <v>7500000</v>
      </c>
      <c r="L100" s="206" t="s">
        <v>40</v>
      </c>
      <c r="M100" s="207">
        <v>0.7</v>
      </c>
      <c r="N100" s="207">
        <v>1.1000000000000001</v>
      </c>
      <c r="O100" s="206">
        <f>J100*K100*M100</f>
        <v>341250000</v>
      </c>
      <c r="P100" s="208">
        <f>J100*K100*N100</f>
        <v>536250000.00000006</v>
      </c>
      <c r="Q100" s="188" t="s">
        <v>132</v>
      </c>
    </row>
    <row r="101" spans="1:17">
      <c r="A101" s="240" t="s">
        <v>0</v>
      </c>
      <c r="B101" s="222" t="s">
        <v>40</v>
      </c>
      <c r="C101" s="217" t="s">
        <v>59</v>
      </c>
      <c r="D101" s="217">
        <v>688</v>
      </c>
      <c r="E101" s="189" t="s">
        <v>129</v>
      </c>
      <c r="F101" s="191" t="s">
        <v>133</v>
      </c>
      <c r="G101" s="190" t="s">
        <v>134</v>
      </c>
      <c r="H101" s="190"/>
      <c r="I101" s="190">
        <v>1200</v>
      </c>
      <c r="J101" s="190">
        <v>1</v>
      </c>
      <c r="K101" s="209">
        <v>170000000</v>
      </c>
      <c r="L101" s="210" t="s">
        <v>40</v>
      </c>
      <c r="M101" s="190">
        <v>1</v>
      </c>
      <c r="N101" s="190">
        <v>1</v>
      </c>
      <c r="O101" s="209">
        <f>J101*K101*M101</f>
        <v>170000000</v>
      </c>
      <c r="P101" s="211">
        <f>J101*K101*N101</f>
        <v>170000000</v>
      </c>
      <c r="Q101" s="192"/>
    </row>
    <row r="102" spans="1:17">
      <c r="A102" s="241" t="s">
        <v>0</v>
      </c>
      <c r="B102" s="221" t="s">
        <v>40</v>
      </c>
      <c r="C102" s="218" t="s">
        <v>59</v>
      </c>
      <c r="D102" s="218">
        <v>688</v>
      </c>
      <c r="E102" s="194" t="s">
        <v>130</v>
      </c>
      <c r="F102" s="196" t="s">
        <v>133</v>
      </c>
      <c r="G102" s="195" t="s">
        <v>134</v>
      </c>
      <c r="H102" s="195"/>
      <c r="I102" s="195">
        <v>1200</v>
      </c>
      <c r="J102" s="195">
        <v>1</v>
      </c>
      <c r="K102" s="212">
        <v>170000000</v>
      </c>
      <c r="L102" s="213" t="s">
        <v>59</v>
      </c>
      <c r="M102" s="195">
        <v>1</v>
      </c>
      <c r="N102" s="195">
        <v>1</v>
      </c>
      <c r="O102" s="212">
        <f t="shared" ref="O102" si="20">J102*K102*M102</f>
        <v>170000000</v>
      </c>
      <c r="P102" s="214">
        <f>J102*K102*N102</f>
        <v>170000000</v>
      </c>
      <c r="Q102" s="197"/>
    </row>
    <row r="103" spans="1:17">
      <c r="A103" s="126"/>
      <c r="B103" s="62"/>
      <c r="C103" s="62"/>
      <c r="D103" s="62"/>
      <c r="E103" s="39"/>
      <c r="F103" s="39"/>
      <c r="G103" s="111"/>
      <c r="H103" s="111"/>
      <c r="I103" s="111"/>
      <c r="J103" s="111"/>
      <c r="K103" s="112"/>
      <c r="L103" s="120"/>
      <c r="M103" s="293" t="s">
        <v>94</v>
      </c>
      <c r="N103" s="294"/>
      <c r="O103" s="153">
        <f>SUM(O100:O102)</f>
        <v>681250000</v>
      </c>
      <c r="P103" s="106">
        <f>SUM(P100:P102)</f>
        <v>876250000</v>
      </c>
      <c r="Q103" s="40"/>
    </row>
    <row r="104" spans="1:17">
      <c r="A104" s="132"/>
      <c r="B104" s="162"/>
      <c r="C104" s="162"/>
      <c r="D104" s="162"/>
      <c r="E104" s="38"/>
      <c r="F104" s="38"/>
      <c r="G104" s="68"/>
      <c r="H104" s="68"/>
      <c r="I104" s="68"/>
      <c r="J104" s="68"/>
      <c r="K104" s="110"/>
      <c r="L104" s="110"/>
      <c r="M104" s="111"/>
      <c r="N104" s="111"/>
      <c r="O104" s="112"/>
      <c r="P104" s="110"/>
      <c r="Q104" s="56"/>
    </row>
    <row r="105" spans="1:17">
      <c r="A105" s="133"/>
      <c r="B105" s="163"/>
      <c r="C105" s="163"/>
      <c r="D105" s="163"/>
      <c r="E105" s="41"/>
      <c r="F105" s="41"/>
      <c r="G105" s="69"/>
      <c r="H105" s="69"/>
      <c r="I105" s="69"/>
      <c r="J105" s="69"/>
      <c r="K105" s="113"/>
      <c r="L105" s="113"/>
      <c r="M105" s="69"/>
      <c r="N105" s="69"/>
      <c r="O105" s="113"/>
      <c r="P105" s="113"/>
      <c r="Q105" s="42"/>
    </row>
    <row r="106" spans="1:17">
      <c r="A106" s="239" t="s">
        <v>0</v>
      </c>
      <c r="B106" s="219" t="s">
        <v>40</v>
      </c>
      <c r="C106" s="219" t="s">
        <v>37</v>
      </c>
      <c r="D106" s="219">
        <v>38</v>
      </c>
      <c r="E106" s="193" t="s">
        <v>135</v>
      </c>
      <c r="F106" s="199" t="s">
        <v>136</v>
      </c>
      <c r="G106" s="198">
        <v>138</v>
      </c>
      <c r="H106" s="198">
        <v>1</v>
      </c>
      <c r="I106" s="198">
        <v>300</v>
      </c>
      <c r="J106" s="198">
        <v>16</v>
      </c>
      <c r="K106" s="208">
        <v>1100000</v>
      </c>
      <c r="L106" s="208" t="s">
        <v>40</v>
      </c>
      <c r="M106" s="198">
        <v>0.5</v>
      </c>
      <c r="N106" s="198">
        <v>1.6</v>
      </c>
      <c r="O106" s="208">
        <f>J106*K106*M106</f>
        <v>8800000</v>
      </c>
      <c r="P106" s="208">
        <f>J106*K106*N106</f>
        <v>28160000</v>
      </c>
      <c r="Q106" s="200" t="s">
        <v>137</v>
      </c>
    </row>
    <row r="107" spans="1:17">
      <c r="A107" s="242" t="s">
        <v>0</v>
      </c>
      <c r="B107" s="220" t="s">
        <v>40</v>
      </c>
      <c r="C107" s="220" t="s">
        <v>37</v>
      </c>
      <c r="D107" s="220">
        <v>38</v>
      </c>
      <c r="E107" s="201" t="s">
        <v>138</v>
      </c>
      <c r="F107" s="203" t="s">
        <v>139</v>
      </c>
      <c r="G107" s="202">
        <v>138</v>
      </c>
      <c r="H107" s="202">
        <v>1</v>
      </c>
      <c r="I107" s="202">
        <v>300</v>
      </c>
      <c r="J107" s="202">
        <v>50</v>
      </c>
      <c r="K107" s="215">
        <v>1100000</v>
      </c>
      <c r="L107" s="215" t="s">
        <v>40</v>
      </c>
      <c r="M107" s="202">
        <v>0.5</v>
      </c>
      <c r="N107" s="202">
        <v>1.6</v>
      </c>
      <c r="O107" s="215">
        <f t="shared" ref="O107" si="21">J107*K107*M107</f>
        <v>27500000</v>
      </c>
      <c r="P107" s="215">
        <f>J107*K107*N107</f>
        <v>88000000</v>
      </c>
      <c r="Q107" s="204" t="s">
        <v>140</v>
      </c>
    </row>
    <row r="108" spans="1:17">
      <c r="A108" s="126"/>
      <c r="B108" s="62"/>
      <c r="C108" s="62"/>
      <c r="D108" s="62"/>
      <c r="E108" s="39"/>
      <c r="F108" s="39"/>
      <c r="G108" s="111"/>
      <c r="H108" s="111"/>
      <c r="I108" s="111"/>
      <c r="J108" s="111"/>
      <c r="K108" s="112"/>
      <c r="L108" s="120"/>
      <c r="M108" s="293" t="s">
        <v>94</v>
      </c>
      <c r="N108" s="294"/>
      <c r="O108" s="153">
        <f>SUM(O106:O107)</f>
        <v>36300000</v>
      </c>
      <c r="P108" s="106">
        <f>SUM(P106:P107)</f>
        <v>116160000</v>
      </c>
      <c r="Q108" s="40"/>
    </row>
    <row r="109" spans="1:17">
      <c r="A109" s="132"/>
      <c r="B109" s="68"/>
      <c r="C109" s="68"/>
      <c r="D109" s="68"/>
      <c r="E109" s="38"/>
      <c r="F109" s="38"/>
      <c r="G109" s="68"/>
      <c r="H109" s="68"/>
      <c r="I109" s="68"/>
      <c r="J109" s="68"/>
      <c r="K109" s="110"/>
      <c r="L109" s="110"/>
      <c r="M109" s="111"/>
      <c r="N109" s="111"/>
      <c r="O109" s="112"/>
      <c r="P109" s="110"/>
      <c r="Q109" s="56"/>
    </row>
    <row r="110" spans="1:17">
      <c r="A110" s="132"/>
      <c r="B110" s="68"/>
      <c r="C110" s="68"/>
      <c r="D110" s="68"/>
      <c r="E110" s="38"/>
      <c r="F110" s="38"/>
      <c r="G110" s="68"/>
      <c r="H110" s="68"/>
      <c r="I110" s="68"/>
      <c r="J110" s="68"/>
      <c r="K110" s="110"/>
      <c r="L110" s="110"/>
      <c r="M110" s="68"/>
      <c r="N110" s="68"/>
      <c r="O110" s="110"/>
      <c r="P110" s="110"/>
      <c r="Q110" s="56"/>
    </row>
    <row r="111" spans="1:17">
      <c r="A111" s="253" t="s">
        <v>0</v>
      </c>
      <c r="B111" s="254" t="s">
        <v>87</v>
      </c>
      <c r="C111" s="271" t="s">
        <v>101</v>
      </c>
      <c r="D111" s="255">
        <v>13843</v>
      </c>
      <c r="E111" s="256" t="s">
        <v>147</v>
      </c>
      <c r="F111" s="256" t="s">
        <v>148</v>
      </c>
      <c r="G111" s="257">
        <v>765</v>
      </c>
      <c r="H111" s="257">
        <v>1</v>
      </c>
      <c r="I111" s="257">
        <v>4000</v>
      </c>
      <c r="J111" s="257">
        <v>185</v>
      </c>
      <c r="K111" s="258">
        <v>5550000</v>
      </c>
      <c r="L111" s="258" t="s">
        <v>87</v>
      </c>
      <c r="M111" s="257">
        <v>0.4</v>
      </c>
      <c r="N111" s="257">
        <v>0.8</v>
      </c>
      <c r="O111" s="258">
        <f t="shared" ref="O111:O138" si="22">J111*K111*M111</f>
        <v>410700000</v>
      </c>
      <c r="P111" s="258">
        <f>J111*K111*N111</f>
        <v>821400000</v>
      </c>
      <c r="Q111" s="259" t="s">
        <v>163</v>
      </c>
    </row>
    <row r="112" spans="1:17">
      <c r="A112" s="260" t="s">
        <v>0</v>
      </c>
      <c r="B112" s="246" t="s">
        <v>87</v>
      </c>
      <c r="C112" s="270" t="s">
        <v>101</v>
      </c>
      <c r="D112" s="247">
        <v>13843</v>
      </c>
      <c r="E112" s="245" t="s">
        <v>148</v>
      </c>
      <c r="F112" s="245" t="s">
        <v>144</v>
      </c>
      <c r="G112" s="248" t="s">
        <v>149</v>
      </c>
      <c r="H112" s="248">
        <v>0</v>
      </c>
      <c r="I112" s="248"/>
      <c r="J112" s="248">
        <v>1</v>
      </c>
      <c r="K112" s="249">
        <v>53000000</v>
      </c>
      <c r="L112" s="249" t="s">
        <v>87</v>
      </c>
      <c r="M112" s="248">
        <v>0.9</v>
      </c>
      <c r="N112" s="248">
        <v>1.5</v>
      </c>
      <c r="O112" s="249">
        <f t="shared" si="22"/>
        <v>47700000</v>
      </c>
      <c r="P112" s="249">
        <f>J112*K112*N112</f>
        <v>79500000</v>
      </c>
      <c r="Q112" s="261" t="s">
        <v>164</v>
      </c>
    </row>
    <row r="113" spans="1:17">
      <c r="A113" s="260" t="s">
        <v>165</v>
      </c>
      <c r="B113" s="246" t="s">
        <v>87</v>
      </c>
      <c r="C113" s="246" t="s">
        <v>101</v>
      </c>
      <c r="D113" s="247">
        <v>13843</v>
      </c>
      <c r="E113" s="245" t="s">
        <v>148</v>
      </c>
      <c r="F113" s="245" t="s">
        <v>166</v>
      </c>
      <c r="G113" s="248">
        <v>500</v>
      </c>
      <c r="H113" s="248">
        <v>1</v>
      </c>
      <c r="I113" s="248">
        <v>2600</v>
      </c>
      <c r="J113" s="248">
        <v>380</v>
      </c>
      <c r="K113" s="249">
        <v>3450000</v>
      </c>
      <c r="L113" s="249" t="s">
        <v>101</v>
      </c>
      <c r="M113" s="248">
        <v>0.7</v>
      </c>
      <c r="N113" s="248">
        <v>1.4</v>
      </c>
      <c r="O113" s="249">
        <f t="shared" si="22"/>
        <v>917700000</v>
      </c>
      <c r="P113" s="249">
        <f>J113*K113*N113</f>
        <v>1835400000</v>
      </c>
      <c r="Q113" s="261" t="s">
        <v>167</v>
      </c>
    </row>
    <row r="114" spans="1:17">
      <c r="A114" s="260" t="s">
        <v>165</v>
      </c>
      <c r="B114" s="246" t="s">
        <v>87</v>
      </c>
      <c r="C114" s="246" t="s">
        <v>101</v>
      </c>
      <c r="D114" s="247">
        <v>13843</v>
      </c>
      <c r="E114" s="245" t="s">
        <v>166</v>
      </c>
      <c r="F114" s="245" t="s">
        <v>144</v>
      </c>
      <c r="G114" s="248" t="s">
        <v>168</v>
      </c>
      <c r="H114" s="248"/>
      <c r="I114" s="248"/>
      <c r="J114" s="248">
        <v>2</v>
      </c>
      <c r="K114" s="249">
        <v>25000000</v>
      </c>
      <c r="L114" s="249" t="s">
        <v>101</v>
      </c>
      <c r="M114" s="248">
        <v>0.9</v>
      </c>
      <c r="N114" s="248">
        <v>1.5</v>
      </c>
      <c r="O114" s="249">
        <f t="shared" si="22"/>
        <v>45000000</v>
      </c>
      <c r="P114" s="249">
        <f>J114*K114*N114</f>
        <v>75000000</v>
      </c>
      <c r="Q114" s="261" t="s">
        <v>169</v>
      </c>
    </row>
    <row r="115" spans="1:17">
      <c r="A115" s="260" t="s">
        <v>165</v>
      </c>
      <c r="B115" s="246" t="s">
        <v>87</v>
      </c>
      <c r="C115" s="246" t="s">
        <v>101</v>
      </c>
      <c r="D115" s="247">
        <v>13843</v>
      </c>
      <c r="E115" s="245" t="s">
        <v>151</v>
      </c>
      <c r="F115" s="245" t="s">
        <v>148</v>
      </c>
      <c r="G115" s="248">
        <v>500</v>
      </c>
      <c r="H115" s="248">
        <v>1</v>
      </c>
      <c r="I115" s="248">
        <v>2600</v>
      </c>
      <c r="J115" s="248">
        <v>70</v>
      </c>
      <c r="K115" s="249">
        <v>3450000</v>
      </c>
      <c r="L115" s="249" t="s">
        <v>101</v>
      </c>
      <c r="M115" s="248">
        <v>0.7</v>
      </c>
      <c r="N115" s="248">
        <v>1.4</v>
      </c>
      <c r="O115" s="249">
        <f t="shared" si="22"/>
        <v>169050000</v>
      </c>
      <c r="P115" s="249">
        <f>J115*K115*N115</f>
        <v>338100000</v>
      </c>
      <c r="Q115" s="261" t="s">
        <v>170</v>
      </c>
    </row>
    <row r="116" spans="1:17">
      <c r="A116" s="260" t="s">
        <v>0</v>
      </c>
      <c r="B116" s="246" t="s">
        <v>87</v>
      </c>
      <c r="C116" s="246" t="s">
        <v>101</v>
      </c>
      <c r="D116" s="247">
        <v>13843</v>
      </c>
      <c r="E116" s="245" t="s">
        <v>150</v>
      </c>
      <c r="F116" s="245" t="s">
        <v>151</v>
      </c>
      <c r="G116" s="248">
        <v>765</v>
      </c>
      <c r="H116" s="248">
        <v>1</v>
      </c>
      <c r="I116" s="248">
        <v>4000</v>
      </c>
      <c r="J116" s="248">
        <v>178</v>
      </c>
      <c r="K116" s="249">
        <v>5550000</v>
      </c>
      <c r="L116" s="249" t="s">
        <v>87</v>
      </c>
      <c r="M116" s="248">
        <v>0.4</v>
      </c>
      <c r="N116" s="248">
        <v>0.8</v>
      </c>
      <c r="O116" s="249">
        <f t="shared" si="22"/>
        <v>395160000</v>
      </c>
      <c r="P116" s="249">
        <f t="shared" ref="P116:P138" si="23">J116*K116*N116</f>
        <v>790320000</v>
      </c>
      <c r="Q116" s="262" t="s">
        <v>171</v>
      </c>
    </row>
    <row r="117" spans="1:17">
      <c r="A117" s="260" t="s">
        <v>0</v>
      </c>
      <c r="B117" s="246" t="s">
        <v>87</v>
      </c>
      <c r="C117" s="246" t="s">
        <v>101</v>
      </c>
      <c r="D117" s="247">
        <v>13843</v>
      </c>
      <c r="E117" s="245" t="s">
        <v>151</v>
      </c>
      <c r="F117" s="245" t="s">
        <v>144</v>
      </c>
      <c r="G117" s="248" t="s">
        <v>149</v>
      </c>
      <c r="H117" s="248">
        <v>1</v>
      </c>
      <c r="I117" s="248"/>
      <c r="J117" s="248">
        <v>1</v>
      </c>
      <c r="K117" s="249">
        <v>53000000</v>
      </c>
      <c r="L117" s="249" t="s">
        <v>87</v>
      </c>
      <c r="M117" s="248">
        <v>0.9</v>
      </c>
      <c r="N117" s="248">
        <v>1.5</v>
      </c>
      <c r="O117" s="249">
        <f t="shared" si="22"/>
        <v>47700000</v>
      </c>
      <c r="P117" s="249">
        <f t="shared" si="23"/>
        <v>79500000</v>
      </c>
      <c r="Q117" s="261" t="s">
        <v>172</v>
      </c>
    </row>
    <row r="118" spans="1:17">
      <c r="A118" s="260" t="s">
        <v>0</v>
      </c>
      <c r="B118" s="246" t="s">
        <v>87</v>
      </c>
      <c r="C118" s="246" t="s">
        <v>101</v>
      </c>
      <c r="D118" s="247">
        <v>13843</v>
      </c>
      <c r="E118" s="245" t="s">
        <v>151</v>
      </c>
      <c r="F118" s="245" t="s">
        <v>173</v>
      </c>
      <c r="G118" s="248">
        <v>500</v>
      </c>
      <c r="H118" s="248">
        <v>1</v>
      </c>
      <c r="I118" s="248">
        <v>2600</v>
      </c>
      <c r="J118" s="248">
        <v>450</v>
      </c>
      <c r="K118" s="249">
        <v>3450000</v>
      </c>
      <c r="L118" s="249" t="s">
        <v>101</v>
      </c>
      <c r="M118" s="248">
        <v>0.7</v>
      </c>
      <c r="N118" s="248">
        <v>1.4</v>
      </c>
      <c r="O118" s="249">
        <f t="shared" si="22"/>
        <v>1086750000</v>
      </c>
      <c r="P118" s="249">
        <f t="shared" si="23"/>
        <v>2173500000</v>
      </c>
      <c r="Q118" s="261" t="s">
        <v>167</v>
      </c>
    </row>
    <row r="119" spans="1:17">
      <c r="A119" s="260" t="s">
        <v>0</v>
      </c>
      <c r="B119" s="246" t="s">
        <v>87</v>
      </c>
      <c r="C119" s="246" t="s">
        <v>101</v>
      </c>
      <c r="D119" s="247">
        <v>13843</v>
      </c>
      <c r="E119" s="245" t="s">
        <v>151</v>
      </c>
      <c r="F119" s="245" t="s">
        <v>174</v>
      </c>
      <c r="G119" s="248">
        <v>500</v>
      </c>
      <c r="H119" s="248">
        <v>1</v>
      </c>
      <c r="I119" s="248">
        <v>2600</v>
      </c>
      <c r="J119" s="248">
        <v>420</v>
      </c>
      <c r="K119" s="249">
        <v>3450000</v>
      </c>
      <c r="L119" s="249" t="s">
        <v>101</v>
      </c>
      <c r="M119" s="248">
        <v>0.7</v>
      </c>
      <c r="N119" s="248">
        <v>1.4</v>
      </c>
      <c r="O119" s="249">
        <f t="shared" si="22"/>
        <v>1014299999.9999999</v>
      </c>
      <c r="P119" s="249">
        <f t="shared" si="23"/>
        <v>2028599999.9999998</v>
      </c>
      <c r="Q119" s="261" t="s">
        <v>167</v>
      </c>
    </row>
    <row r="120" spans="1:17">
      <c r="A120" s="260" t="s">
        <v>0</v>
      </c>
      <c r="B120" s="246" t="s">
        <v>87</v>
      </c>
      <c r="C120" s="246" t="s">
        <v>101</v>
      </c>
      <c r="D120" s="247">
        <v>13843</v>
      </c>
      <c r="E120" s="245" t="s">
        <v>151</v>
      </c>
      <c r="F120" s="245" t="s">
        <v>160</v>
      </c>
      <c r="G120" s="248">
        <v>500</v>
      </c>
      <c r="H120" s="248">
        <v>1</v>
      </c>
      <c r="I120" s="248">
        <v>2600</v>
      </c>
      <c r="J120" s="248">
        <v>125</v>
      </c>
      <c r="K120" s="249">
        <v>3450000</v>
      </c>
      <c r="L120" s="249" t="s">
        <v>101</v>
      </c>
      <c r="M120" s="248">
        <v>0.7</v>
      </c>
      <c r="N120" s="248">
        <v>1.4</v>
      </c>
      <c r="O120" s="249">
        <f t="shared" si="22"/>
        <v>301875000</v>
      </c>
      <c r="P120" s="249">
        <f t="shared" si="23"/>
        <v>603750000</v>
      </c>
      <c r="Q120" s="261" t="s">
        <v>170</v>
      </c>
    </row>
    <row r="121" spans="1:17">
      <c r="A121" s="260" t="s">
        <v>0</v>
      </c>
      <c r="B121" s="246" t="s">
        <v>87</v>
      </c>
      <c r="C121" s="246" t="s">
        <v>101</v>
      </c>
      <c r="D121" s="247">
        <v>13843</v>
      </c>
      <c r="E121" s="245" t="s">
        <v>152</v>
      </c>
      <c r="F121" s="245" t="s">
        <v>153</v>
      </c>
      <c r="G121" s="248">
        <v>765</v>
      </c>
      <c r="H121" s="248">
        <v>1</v>
      </c>
      <c r="I121" s="248">
        <v>4000</v>
      </c>
      <c r="J121" s="248">
        <v>84</v>
      </c>
      <c r="K121" s="249">
        <v>5550000</v>
      </c>
      <c r="L121" s="249" t="s">
        <v>87</v>
      </c>
      <c r="M121" s="248">
        <v>0.4</v>
      </c>
      <c r="N121" s="248">
        <v>0.8</v>
      </c>
      <c r="O121" s="249">
        <f t="shared" si="22"/>
        <v>186480000</v>
      </c>
      <c r="P121" s="249">
        <f t="shared" si="23"/>
        <v>372960000</v>
      </c>
      <c r="Q121" s="262" t="s">
        <v>154</v>
      </c>
    </row>
    <row r="122" spans="1:17">
      <c r="A122" s="260" t="s">
        <v>0</v>
      </c>
      <c r="B122" s="246" t="s">
        <v>87</v>
      </c>
      <c r="C122" s="246" t="s">
        <v>101</v>
      </c>
      <c r="D122" s="247">
        <v>13843</v>
      </c>
      <c r="E122" s="245" t="s">
        <v>152</v>
      </c>
      <c r="F122" s="245" t="s">
        <v>144</v>
      </c>
      <c r="G122" s="248" t="s">
        <v>155</v>
      </c>
      <c r="H122" s="248">
        <v>1</v>
      </c>
      <c r="I122" s="248"/>
      <c r="J122" s="248">
        <v>1</v>
      </c>
      <c r="K122" s="249">
        <v>25000000</v>
      </c>
      <c r="L122" s="249" t="s">
        <v>87</v>
      </c>
      <c r="M122" s="248">
        <v>0.9</v>
      </c>
      <c r="N122" s="248">
        <v>1.5</v>
      </c>
      <c r="O122" s="249">
        <f t="shared" si="22"/>
        <v>22500000</v>
      </c>
      <c r="P122" s="249">
        <f t="shared" si="23"/>
        <v>37500000</v>
      </c>
      <c r="Q122" s="262" t="s">
        <v>156</v>
      </c>
    </row>
    <row r="123" spans="1:17">
      <c r="A123" s="260" t="s">
        <v>0</v>
      </c>
      <c r="B123" s="246" t="s">
        <v>87</v>
      </c>
      <c r="C123" s="246" t="s">
        <v>101</v>
      </c>
      <c r="D123" s="247">
        <v>13843</v>
      </c>
      <c r="E123" s="245" t="s">
        <v>153</v>
      </c>
      <c r="F123" s="245" t="s">
        <v>157</v>
      </c>
      <c r="G123" s="248">
        <v>765</v>
      </c>
      <c r="H123" s="248">
        <v>1</v>
      </c>
      <c r="I123" s="248"/>
      <c r="J123" s="248">
        <v>1</v>
      </c>
      <c r="K123" s="249">
        <v>25000000</v>
      </c>
      <c r="L123" s="249" t="s">
        <v>87</v>
      </c>
      <c r="M123" s="248">
        <v>0.9</v>
      </c>
      <c r="N123" s="248">
        <v>1.5</v>
      </c>
      <c r="O123" s="249">
        <f t="shared" si="22"/>
        <v>22500000</v>
      </c>
      <c r="P123" s="249">
        <f t="shared" si="23"/>
        <v>37500000</v>
      </c>
      <c r="Q123" s="262" t="s">
        <v>158</v>
      </c>
    </row>
    <row r="124" spans="1:17">
      <c r="A124" s="260" t="s">
        <v>0</v>
      </c>
      <c r="B124" s="246" t="s">
        <v>87</v>
      </c>
      <c r="C124" s="246" t="s">
        <v>101</v>
      </c>
      <c r="D124" s="246">
        <v>13843</v>
      </c>
      <c r="E124" s="245" t="s">
        <v>153</v>
      </c>
      <c r="F124" s="245" t="s">
        <v>159</v>
      </c>
      <c r="G124" s="248">
        <v>765</v>
      </c>
      <c r="H124" s="248">
        <v>1</v>
      </c>
      <c r="I124" s="248">
        <v>4000</v>
      </c>
      <c r="J124" s="248">
        <v>84</v>
      </c>
      <c r="K124" s="249">
        <v>5550000</v>
      </c>
      <c r="L124" s="249" t="s">
        <v>87</v>
      </c>
      <c r="M124" s="248">
        <v>0.4</v>
      </c>
      <c r="N124" s="248">
        <v>0.8</v>
      </c>
      <c r="O124" s="249">
        <f t="shared" si="22"/>
        <v>186480000</v>
      </c>
      <c r="P124" s="249">
        <f t="shared" si="23"/>
        <v>372960000</v>
      </c>
      <c r="Q124" s="261" t="s">
        <v>175</v>
      </c>
    </row>
    <row r="125" spans="1:17">
      <c r="A125" s="260" t="s">
        <v>0</v>
      </c>
      <c r="B125" s="246" t="s">
        <v>87</v>
      </c>
      <c r="C125" s="246" t="s">
        <v>101</v>
      </c>
      <c r="D125" s="246">
        <v>13843</v>
      </c>
      <c r="E125" s="245" t="s">
        <v>159</v>
      </c>
      <c r="F125" s="245" t="s">
        <v>144</v>
      </c>
      <c r="G125" s="248" t="s">
        <v>149</v>
      </c>
      <c r="H125" s="248">
        <v>1</v>
      </c>
      <c r="I125" s="248"/>
      <c r="J125" s="248">
        <v>1</v>
      </c>
      <c r="K125" s="249">
        <v>53000000</v>
      </c>
      <c r="L125" s="249" t="s">
        <v>87</v>
      </c>
      <c r="M125" s="248">
        <v>0.9</v>
      </c>
      <c r="N125" s="248">
        <v>1.5</v>
      </c>
      <c r="O125" s="249">
        <f t="shared" si="22"/>
        <v>47700000</v>
      </c>
      <c r="P125" s="249">
        <f t="shared" si="23"/>
        <v>79500000</v>
      </c>
      <c r="Q125" s="261" t="s">
        <v>164</v>
      </c>
    </row>
    <row r="126" spans="1:17">
      <c r="A126" s="260" t="s">
        <v>0</v>
      </c>
      <c r="B126" s="246" t="s">
        <v>87</v>
      </c>
      <c r="C126" s="246" t="s">
        <v>101</v>
      </c>
      <c r="D126" s="246">
        <v>13843</v>
      </c>
      <c r="E126" s="245" t="s">
        <v>159</v>
      </c>
      <c r="F126" s="245" t="s">
        <v>176</v>
      </c>
      <c r="G126" s="248">
        <v>500</v>
      </c>
      <c r="H126" s="248">
        <v>1</v>
      </c>
      <c r="I126" s="248">
        <v>2600</v>
      </c>
      <c r="J126" s="248">
        <v>270</v>
      </c>
      <c r="K126" s="249">
        <v>3450000</v>
      </c>
      <c r="L126" s="249" t="s">
        <v>101</v>
      </c>
      <c r="M126" s="248">
        <v>0.7</v>
      </c>
      <c r="N126" s="248">
        <v>1.4</v>
      </c>
      <c r="O126" s="249">
        <f t="shared" si="22"/>
        <v>652050000</v>
      </c>
      <c r="P126" s="249">
        <f t="shared" si="23"/>
        <v>1304100000</v>
      </c>
      <c r="Q126" s="261" t="s">
        <v>167</v>
      </c>
    </row>
    <row r="127" spans="1:17">
      <c r="A127" s="260" t="s">
        <v>0</v>
      </c>
      <c r="B127" s="246" t="s">
        <v>87</v>
      </c>
      <c r="C127" s="246" t="s">
        <v>101</v>
      </c>
      <c r="D127" s="246">
        <v>13843</v>
      </c>
      <c r="E127" s="245" t="s">
        <v>159</v>
      </c>
      <c r="F127" s="245" t="s">
        <v>144</v>
      </c>
      <c r="G127" s="248" t="s">
        <v>177</v>
      </c>
      <c r="H127" s="248">
        <v>1</v>
      </c>
      <c r="I127" s="248"/>
      <c r="J127" s="248">
        <v>2</v>
      </c>
      <c r="K127" s="249">
        <v>22000000</v>
      </c>
      <c r="L127" s="249" t="s">
        <v>101</v>
      </c>
      <c r="M127" s="248">
        <v>0.9</v>
      </c>
      <c r="N127" s="248">
        <v>1.5</v>
      </c>
      <c r="O127" s="249">
        <f t="shared" si="22"/>
        <v>39600000</v>
      </c>
      <c r="P127" s="249">
        <f t="shared" si="23"/>
        <v>66000000</v>
      </c>
      <c r="Q127" s="261" t="s">
        <v>178</v>
      </c>
    </row>
    <row r="128" spans="1:17">
      <c r="A128" s="260" t="s">
        <v>0</v>
      </c>
      <c r="B128" s="246" t="s">
        <v>87</v>
      </c>
      <c r="C128" s="246" t="s">
        <v>101</v>
      </c>
      <c r="D128" s="246">
        <v>13843</v>
      </c>
      <c r="E128" s="245" t="s">
        <v>159</v>
      </c>
      <c r="F128" s="245" t="s">
        <v>179</v>
      </c>
      <c r="G128" s="248">
        <v>345</v>
      </c>
      <c r="H128" s="248">
        <v>1</v>
      </c>
      <c r="I128" s="248">
        <v>1800</v>
      </c>
      <c r="J128" s="248">
        <v>150</v>
      </c>
      <c r="K128" s="249">
        <v>2500000</v>
      </c>
      <c r="L128" s="249" t="s">
        <v>101</v>
      </c>
      <c r="M128" s="248">
        <v>1</v>
      </c>
      <c r="N128" s="248">
        <v>1.9</v>
      </c>
      <c r="O128" s="249">
        <f t="shared" si="22"/>
        <v>375000000</v>
      </c>
      <c r="P128" s="249">
        <f t="shared" si="23"/>
        <v>712500000</v>
      </c>
      <c r="Q128" s="261" t="s">
        <v>180</v>
      </c>
    </row>
    <row r="129" spans="1:17">
      <c r="A129" s="260" t="s">
        <v>0</v>
      </c>
      <c r="B129" s="246" t="s">
        <v>87</v>
      </c>
      <c r="C129" s="246" t="s">
        <v>101</v>
      </c>
      <c r="D129" s="246">
        <v>13843</v>
      </c>
      <c r="E129" s="245" t="s">
        <v>159</v>
      </c>
      <c r="F129" s="245" t="s">
        <v>161</v>
      </c>
      <c r="G129" s="248">
        <v>345</v>
      </c>
      <c r="H129" s="248">
        <v>1</v>
      </c>
      <c r="I129" s="248">
        <v>1800</v>
      </c>
      <c r="J129" s="248">
        <v>80</v>
      </c>
      <c r="K129" s="249">
        <v>2500000</v>
      </c>
      <c r="L129" s="249" t="s">
        <v>101</v>
      </c>
      <c r="M129" s="248">
        <v>1</v>
      </c>
      <c r="N129" s="248">
        <v>1.9</v>
      </c>
      <c r="O129" s="249">
        <f t="shared" si="22"/>
        <v>200000000</v>
      </c>
      <c r="P129" s="249">
        <f t="shared" si="23"/>
        <v>380000000</v>
      </c>
      <c r="Q129" s="261" t="s">
        <v>170</v>
      </c>
    </row>
    <row r="130" spans="1:17">
      <c r="A130" s="260" t="s">
        <v>0</v>
      </c>
      <c r="B130" s="246" t="s">
        <v>87</v>
      </c>
      <c r="C130" s="246" t="s">
        <v>101</v>
      </c>
      <c r="D130" s="247">
        <v>13843</v>
      </c>
      <c r="E130" s="245" t="s">
        <v>153</v>
      </c>
      <c r="F130" s="245" t="s">
        <v>160</v>
      </c>
      <c r="G130" s="248">
        <v>765</v>
      </c>
      <c r="H130" s="248">
        <v>1</v>
      </c>
      <c r="I130" s="248">
        <v>4000</v>
      </c>
      <c r="J130" s="248">
        <v>168</v>
      </c>
      <c r="K130" s="249">
        <v>5550000</v>
      </c>
      <c r="L130" s="249" t="s">
        <v>87</v>
      </c>
      <c r="M130" s="248">
        <v>0.4</v>
      </c>
      <c r="N130" s="248">
        <v>0.8</v>
      </c>
      <c r="O130" s="249">
        <f t="shared" si="22"/>
        <v>372960000</v>
      </c>
      <c r="P130" s="249">
        <f t="shared" si="23"/>
        <v>745920000</v>
      </c>
      <c r="Q130" s="262" t="s">
        <v>181</v>
      </c>
    </row>
    <row r="131" spans="1:17">
      <c r="A131" s="260" t="s">
        <v>0</v>
      </c>
      <c r="B131" s="246" t="s">
        <v>87</v>
      </c>
      <c r="C131" s="246" t="s">
        <v>101</v>
      </c>
      <c r="D131" s="247">
        <v>13843</v>
      </c>
      <c r="E131" s="245" t="s">
        <v>160</v>
      </c>
      <c r="F131" s="245" t="s">
        <v>144</v>
      </c>
      <c r="G131" s="248" t="s">
        <v>149</v>
      </c>
      <c r="H131" s="248">
        <v>1</v>
      </c>
      <c r="I131" s="248"/>
      <c r="J131" s="248">
        <v>1</v>
      </c>
      <c r="K131" s="249">
        <v>53000000</v>
      </c>
      <c r="L131" s="249" t="s">
        <v>87</v>
      </c>
      <c r="M131" s="248">
        <v>0.9</v>
      </c>
      <c r="N131" s="248">
        <v>1.5</v>
      </c>
      <c r="O131" s="249">
        <f t="shared" si="22"/>
        <v>47700000</v>
      </c>
      <c r="P131" s="249">
        <f t="shared" si="23"/>
        <v>79500000</v>
      </c>
      <c r="Q131" s="261" t="s">
        <v>164</v>
      </c>
    </row>
    <row r="132" spans="1:17">
      <c r="A132" s="260" t="s">
        <v>0</v>
      </c>
      <c r="B132" s="246" t="s">
        <v>87</v>
      </c>
      <c r="C132" s="246" t="s">
        <v>101</v>
      </c>
      <c r="D132" s="247">
        <v>13843</v>
      </c>
      <c r="E132" s="245" t="s">
        <v>160</v>
      </c>
      <c r="F132" s="245" t="s">
        <v>182</v>
      </c>
      <c r="G132" s="248">
        <v>500</v>
      </c>
      <c r="H132" s="248">
        <v>1</v>
      </c>
      <c r="I132" s="248">
        <v>2600</v>
      </c>
      <c r="J132" s="248">
        <v>250</v>
      </c>
      <c r="K132" s="249">
        <v>3450000</v>
      </c>
      <c r="L132" s="249" t="s">
        <v>101</v>
      </c>
      <c r="M132" s="248">
        <v>0.7</v>
      </c>
      <c r="N132" s="248">
        <v>1.4</v>
      </c>
      <c r="O132" s="249">
        <f t="shared" si="22"/>
        <v>603750000</v>
      </c>
      <c r="P132" s="249">
        <f t="shared" si="23"/>
        <v>1207500000</v>
      </c>
      <c r="Q132" s="261" t="s">
        <v>167</v>
      </c>
    </row>
    <row r="133" spans="1:17">
      <c r="A133" s="260" t="s">
        <v>0</v>
      </c>
      <c r="B133" s="246" t="s">
        <v>87</v>
      </c>
      <c r="C133" s="246" t="s">
        <v>101</v>
      </c>
      <c r="D133" s="247">
        <v>13843</v>
      </c>
      <c r="E133" s="245" t="s">
        <v>160</v>
      </c>
      <c r="F133" s="245" t="s">
        <v>159</v>
      </c>
      <c r="G133" s="248">
        <v>500</v>
      </c>
      <c r="H133" s="248">
        <v>1</v>
      </c>
      <c r="I133" s="248">
        <v>2600</v>
      </c>
      <c r="J133" s="248">
        <v>100</v>
      </c>
      <c r="K133" s="249">
        <v>3450000</v>
      </c>
      <c r="L133" s="249" t="s">
        <v>101</v>
      </c>
      <c r="M133" s="248">
        <v>0.7</v>
      </c>
      <c r="N133" s="248">
        <v>1.4</v>
      </c>
      <c r="O133" s="249">
        <f>J133*K133*M133</f>
        <v>241499999.99999997</v>
      </c>
      <c r="P133" s="249">
        <f t="shared" si="23"/>
        <v>482999999.99999994</v>
      </c>
      <c r="Q133" s="261" t="s">
        <v>170</v>
      </c>
    </row>
    <row r="134" spans="1:17">
      <c r="A134" s="260" t="s">
        <v>0</v>
      </c>
      <c r="B134" s="246" t="s">
        <v>87</v>
      </c>
      <c r="C134" s="246" t="s">
        <v>101</v>
      </c>
      <c r="D134" s="247">
        <v>13843</v>
      </c>
      <c r="E134" s="245" t="s">
        <v>88</v>
      </c>
      <c r="F134" s="245" t="s">
        <v>161</v>
      </c>
      <c r="G134" s="248">
        <v>765</v>
      </c>
      <c r="H134" s="248">
        <v>1</v>
      </c>
      <c r="I134" s="248">
        <v>4000</v>
      </c>
      <c r="J134" s="248">
        <v>49</v>
      </c>
      <c r="K134" s="249">
        <v>5550000</v>
      </c>
      <c r="L134" s="249" t="s">
        <v>87</v>
      </c>
      <c r="M134" s="248">
        <v>0.4</v>
      </c>
      <c r="N134" s="248">
        <v>0.8</v>
      </c>
      <c r="O134" s="249">
        <f t="shared" si="22"/>
        <v>108780000</v>
      </c>
      <c r="P134" s="249">
        <f t="shared" si="23"/>
        <v>217560000</v>
      </c>
      <c r="Q134" s="262" t="s">
        <v>162</v>
      </c>
    </row>
    <row r="135" spans="1:17">
      <c r="A135" s="260" t="s">
        <v>0</v>
      </c>
      <c r="B135" s="246" t="s">
        <v>87</v>
      </c>
      <c r="C135" s="246" t="s">
        <v>101</v>
      </c>
      <c r="D135" s="247">
        <v>13843</v>
      </c>
      <c r="E135" s="245" t="s">
        <v>161</v>
      </c>
      <c r="F135" s="245" t="s">
        <v>144</v>
      </c>
      <c r="G135" s="248" t="s">
        <v>145</v>
      </c>
      <c r="H135" s="248">
        <v>1</v>
      </c>
      <c r="I135" s="248"/>
      <c r="J135" s="248">
        <v>1</v>
      </c>
      <c r="K135" s="249">
        <v>25000000</v>
      </c>
      <c r="L135" s="249" t="s">
        <v>87</v>
      </c>
      <c r="M135" s="248">
        <v>0.9</v>
      </c>
      <c r="N135" s="248">
        <v>1.5</v>
      </c>
      <c r="O135" s="249">
        <f t="shared" si="22"/>
        <v>22500000</v>
      </c>
      <c r="P135" s="249">
        <f t="shared" si="23"/>
        <v>37500000</v>
      </c>
      <c r="Q135" s="262" t="s">
        <v>183</v>
      </c>
    </row>
    <row r="136" spans="1:17">
      <c r="A136" s="260" t="s">
        <v>0</v>
      </c>
      <c r="B136" s="246" t="s">
        <v>87</v>
      </c>
      <c r="C136" s="246" t="s">
        <v>101</v>
      </c>
      <c r="D136" s="247">
        <v>13843</v>
      </c>
      <c r="E136" s="245" t="s">
        <v>161</v>
      </c>
      <c r="F136" s="245" t="s">
        <v>179</v>
      </c>
      <c r="G136" s="248">
        <v>345</v>
      </c>
      <c r="H136" s="248">
        <v>1</v>
      </c>
      <c r="I136" s="248">
        <v>1800</v>
      </c>
      <c r="J136" s="248">
        <v>170</v>
      </c>
      <c r="K136" s="249">
        <v>2500000</v>
      </c>
      <c r="L136" s="249" t="s">
        <v>101</v>
      </c>
      <c r="M136" s="248">
        <v>1</v>
      </c>
      <c r="N136" s="248">
        <v>1.9</v>
      </c>
      <c r="O136" s="249">
        <f t="shared" si="22"/>
        <v>425000000</v>
      </c>
      <c r="P136" s="249">
        <f t="shared" si="23"/>
        <v>807500000</v>
      </c>
      <c r="Q136" s="262" t="s">
        <v>180</v>
      </c>
    </row>
    <row r="137" spans="1:17">
      <c r="A137" s="260" t="s">
        <v>0</v>
      </c>
      <c r="B137" s="246" t="s">
        <v>87</v>
      </c>
      <c r="C137" s="246" t="s">
        <v>101</v>
      </c>
      <c r="D137" s="247">
        <v>13843</v>
      </c>
      <c r="E137" s="245" t="s">
        <v>150</v>
      </c>
      <c r="F137" s="245" t="s">
        <v>153</v>
      </c>
      <c r="G137" s="248">
        <v>765</v>
      </c>
      <c r="H137" s="248">
        <v>1</v>
      </c>
      <c r="I137" s="248">
        <v>4000</v>
      </c>
      <c r="J137" s="248">
        <v>95</v>
      </c>
      <c r="K137" s="249">
        <v>5550000</v>
      </c>
      <c r="L137" s="249" t="s">
        <v>87</v>
      </c>
      <c r="M137" s="248">
        <v>0.4</v>
      </c>
      <c r="N137" s="248">
        <v>0.8</v>
      </c>
      <c r="O137" s="249">
        <f t="shared" si="22"/>
        <v>210900000</v>
      </c>
      <c r="P137" s="249">
        <f t="shared" si="23"/>
        <v>421800000</v>
      </c>
      <c r="Q137" s="262" t="s">
        <v>154</v>
      </c>
    </row>
    <row r="138" spans="1:17">
      <c r="A138" s="263" t="s">
        <v>0</v>
      </c>
      <c r="B138" s="264" t="s">
        <v>87</v>
      </c>
      <c r="C138" s="264" t="s">
        <v>101</v>
      </c>
      <c r="D138" s="265">
        <v>13843</v>
      </c>
      <c r="E138" s="266" t="s">
        <v>153</v>
      </c>
      <c r="F138" s="266" t="s">
        <v>88</v>
      </c>
      <c r="G138" s="267">
        <v>765</v>
      </c>
      <c r="H138" s="267">
        <v>1</v>
      </c>
      <c r="I138" s="267">
        <v>4000</v>
      </c>
      <c r="J138" s="267">
        <v>95</v>
      </c>
      <c r="K138" s="268">
        <v>5550000</v>
      </c>
      <c r="L138" s="268" t="s">
        <v>87</v>
      </c>
      <c r="M138" s="267">
        <v>0.4</v>
      </c>
      <c r="N138" s="267">
        <v>0.8</v>
      </c>
      <c r="O138" s="268">
        <f t="shared" si="22"/>
        <v>210900000</v>
      </c>
      <c r="P138" s="268">
        <f t="shared" si="23"/>
        <v>421800000</v>
      </c>
      <c r="Q138" s="269" t="s">
        <v>154</v>
      </c>
    </row>
    <row r="139" spans="1:17">
      <c r="A139" s="132"/>
      <c r="B139" s="162"/>
      <c r="C139" s="162"/>
      <c r="D139" s="162"/>
      <c r="E139" s="38"/>
      <c r="F139" s="38"/>
      <c r="G139" s="68"/>
      <c r="H139" s="68"/>
      <c r="I139" s="68"/>
      <c r="J139" s="68"/>
      <c r="K139" s="110"/>
      <c r="L139" s="250"/>
      <c r="M139" s="295" t="s">
        <v>94</v>
      </c>
      <c r="N139" s="296"/>
      <c r="O139" s="251">
        <f>SUM(O111:O138)</f>
        <v>8412235000</v>
      </c>
      <c r="P139" s="252">
        <f>SUM(P111:P138)</f>
        <v>16610170000</v>
      </c>
      <c r="Q139" s="56"/>
    </row>
    <row r="140" spans="1:17">
      <c r="A140" s="132"/>
      <c r="B140" s="68"/>
      <c r="C140" s="68"/>
      <c r="D140" s="68"/>
      <c r="E140" s="38"/>
      <c r="F140" s="38"/>
      <c r="G140" s="68"/>
      <c r="H140" s="68"/>
      <c r="I140" s="68"/>
      <c r="J140" s="68"/>
      <c r="K140" s="110"/>
      <c r="L140" s="110"/>
      <c r="M140" s="111"/>
      <c r="N140" s="111"/>
      <c r="O140" s="112"/>
      <c r="P140" s="110"/>
      <c r="Q140" s="56"/>
    </row>
    <row r="141" spans="1:17">
      <c r="A141" s="132"/>
      <c r="B141" s="68"/>
      <c r="C141" s="68"/>
      <c r="D141" s="68"/>
      <c r="E141" s="38"/>
      <c r="F141" s="38"/>
      <c r="G141" s="68"/>
      <c r="H141" s="68"/>
      <c r="I141" s="68"/>
      <c r="J141" s="68"/>
      <c r="K141" s="110"/>
      <c r="L141" s="110"/>
      <c r="M141" s="68"/>
      <c r="N141" s="68"/>
      <c r="O141" s="110"/>
      <c r="P141" s="110"/>
      <c r="Q141" s="56"/>
    </row>
    <row r="142" spans="1:17">
      <c r="A142" s="141" t="s">
        <v>0</v>
      </c>
      <c r="B142" s="123" t="s">
        <v>184</v>
      </c>
      <c r="C142" s="123" t="s">
        <v>101</v>
      </c>
      <c r="D142" s="145">
        <v>1992</v>
      </c>
      <c r="E142" s="12" t="s">
        <v>185</v>
      </c>
      <c r="F142" s="20" t="s">
        <v>186</v>
      </c>
      <c r="G142" s="79">
        <v>345</v>
      </c>
      <c r="H142" s="79">
        <v>1</v>
      </c>
      <c r="I142" s="79">
        <v>1800</v>
      </c>
      <c r="J142" s="79">
        <v>21</v>
      </c>
      <c r="K142" s="83">
        <v>2500000</v>
      </c>
      <c r="L142" s="83" t="s">
        <v>184</v>
      </c>
      <c r="M142" s="79">
        <v>0.4</v>
      </c>
      <c r="N142" s="79">
        <v>0.8</v>
      </c>
      <c r="O142" s="83">
        <f>J142*K142*M142</f>
        <v>21000000</v>
      </c>
      <c r="P142" s="147">
        <f>J142*K142*N142</f>
        <v>42000000</v>
      </c>
      <c r="Q142" s="21" t="s">
        <v>187</v>
      </c>
    </row>
    <row r="143" spans="1:17">
      <c r="A143" s="9" t="s">
        <v>0</v>
      </c>
      <c r="B143" s="66" t="s">
        <v>184</v>
      </c>
      <c r="C143" s="66" t="s">
        <v>101</v>
      </c>
      <c r="D143" s="66">
        <v>1992</v>
      </c>
      <c r="E143" s="1" t="s">
        <v>185</v>
      </c>
      <c r="F143" s="2" t="s">
        <v>186</v>
      </c>
      <c r="G143" s="86">
        <v>345</v>
      </c>
      <c r="H143" s="86">
        <v>1</v>
      </c>
      <c r="I143" s="86">
        <v>1800</v>
      </c>
      <c r="J143" s="86">
        <v>49</v>
      </c>
      <c r="K143" s="88">
        <v>2500000</v>
      </c>
      <c r="L143" s="88" t="s">
        <v>101</v>
      </c>
      <c r="M143" s="86">
        <v>1</v>
      </c>
      <c r="N143" s="86">
        <v>1.9</v>
      </c>
      <c r="O143" s="88">
        <f>J143*K143*M143</f>
        <v>122500000</v>
      </c>
      <c r="P143" s="88">
        <f t="shared" ref="P143:P150" si="24">J143*K143*N143</f>
        <v>232750000</v>
      </c>
      <c r="Q143" s="3" t="s">
        <v>187</v>
      </c>
    </row>
    <row r="144" spans="1:17">
      <c r="A144" s="9" t="s">
        <v>0</v>
      </c>
      <c r="B144" s="66" t="s">
        <v>184</v>
      </c>
      <c r="C144" s="66" t="s">
        <v>101</v>
      </c>
      <c r="D144" s="66">
        <v>1992</v>
      </c>
      <c r="E144" s="1" t="s">
        <v>186</v>
      </c>
      <c r="F144" s="2" t="s">
        <v>188</v>
      </c>
      <c r="G144" s="86" t="s">
        <v>189</v>
      </c>
      <c r="H144" s="86">
        <v>2</v>
      </c>
      <c r="I144" s="86"/>
      <c r="J144" s="86">
        <v>2</v>
      </c>
      <c r="K144" s="88">
        <v>20000000</v>
      </c>
      <c r="L144" s="88" t="s">
        <v>101</v>
      </c>
      <c r="M144" s="86">
        <v>0.9</v>
      </c>
      <c r="N144" s="86">
        <v>1.5</v>
      </c>
      <c r="O144" s="88">
        <f>J144*K144*M144</f>
        <v>36000000</v>
      </c>
      <c r="P144" s="88">
        <f t="shared" si="24"/>
        <v>60000000</v>
      </c>
      <c r="Q144" s="3" t="s">
        <v>187</v>
      </c>
    </row>
    <row r="145" spans="1:17">
      <c r="A145" s="9" t="s">
        <v>0</v>
      </c>
      <c r="B145" s="66" t="s">
        <v>184</v>
      </c>
      <c r="C145" s="66" t="s">
        <v>101</v>
      </c>
      <c r="D145" s="66">
        <v>1992</v>
      </c>
      <c r="E145" s="1" t="s">
        <v>190</v>
      </c>
      <c r="F145" s="2" t="s">
        <v>191</v>
      </c>
      <c r="G145" s="86">
        <v>345</v>
      </c>
      <c r="H145" s="86">
        <v>1</v>
      </c>
      <c r="I145" s="86">
        <v>1800</v>
      </c>
      <c r="J145" s="86">
        <v>25</v>
      </c>
      <c r="K145" s="88">
        <v>2500000</v>
      </c>
      <c r="L145" s="88" t="s">
        <v>184</v>
      </c>
      <c r="M145" s="86">
        <v>0.4</v>
      </c>
      <c r="N145" s="86">
        <v>0.8</v>
      </c>
      <c r="O145" s="88">
        <f t="shared" ref="O145:O150" si="25">J145*K145*M145</f>
        <v>25000000</v>
      </c>
      <c r="P145" s="88">
        <f t="shared" si="24"/>
        <v>50000000</v>
      </c>
      <c r="Q145" s="3" t="s">
        <v>187</v>
      </c>
    </row>
    <row r="146" spans="1:17">
      <c r="A146" s="9" t="s">
        <v>0</v>
      </c>
      <c r="B146" s="274" t="s">
        <v>184</v>
      </c>
      <c r="C146" s="275" t="s">
        <v>101</v>
      </c>
      <c r="D146" s="66">
        <v>1992</v>
      </c>
      <c r="E146" s="1" t="s">
        <v>190</v>
      </c>
      <c r="F146" s="2" t="s">
        <v>191</v>
      </c>
      <c r="G146" s="86">
        <v>345</v>
      </c>
      <c r="H146" s="86">
        <v>1</v>
      </c>
      <c r="I146" s="86">
        <v>1800</v>
      </c>
      <c r="J146" s="86">
        <v>25</v>
      </c>
      <c r="K146" s="88">
        <v>2500000</v>
      </c>
      <c r="L146" s="88" t="s">
        <v>101</v>
      </c>
      <c r="M146" s="86">
        <v>1</v>
      </c>
      <c r="N146" s="86">
        <v>1.9</v>
      </c>
      <c r="O146" s="88">
        <f t="shared" si="25"/>
        <v>62500000</v>
      </c>
      <c r="P146" s="88">
        <f t="shared" si="24"/>
        <v>118750000</v>
      </c>
      <c r="Q146" s="3" t="s">
        <v>187</v>
      </c>
    </row>
    <row r="147" spans="1:17">
      <c r="A147" s="9" t="s">
        <v>0</v>
      </c>
      <c r="B147" s="274" t="s">
        <v>184</v>
      </c>
      <c r="C147" s="275" t="s">
        <v>101</v>
      </c>
      <c r="D147" s="66">
        <v>1992</v>
      </c>
      <c r="E147" s="1" t="s">
        <v>191</v>
      </c>
      <c r="F147" s="2" t="s">
        <v>188</v>
      </c>
      <c r="G147" s="86" t="s">
        <v>192</v>
      </c>
      <c r="H147" s="86">
        <v>2</v>
      </c>
      <c r="I147" s="86"/>
      <c r="J147" s="86">
        <v>2</v>
      </c>
      <c r="K147" s="88">
        <v>25000000</v>
      </c>
      <c r="L147" s="88" t="s">
        <v>101</v>
      </c>
      <c r="M147" s="86">
        <v>0.9</v>
      </c>
      <c r="N147" s="86">
        <v>1.5</v>
      </c>
      <c r="O147" s="88">
        <f t="shared" si="25"/>
        <v>45000000</v>
      </c>
      <c r="P147" s="88">
        <f t="shared" si="24"/>
        <v>75000000</v>
      </c>
      <c r="Q147" s="3" t="s">
        <v>187</v>
      </c>
    </row>
    <row r="148" spans="1:17">
      <c r="A148" s="9" t="s">
        <v>0</v>
      </c>
      <c r="B148" s="66" t="s">
        <v>184</v>
      </c>
      <c r="C148" s="66" t="s">
        <v>101</v>
      </c>
      <c r="D148" s="66">
        <v>1992</v>
      </c>
      <c r="E148" s="2" t="s">
        <v>193</v>
      </c>
      <c r="F148" s="2" t="s">
        <v>194</v>
      </c>
      <c r="G148" s="86">
        <v>345</v>
      </c>
      <c r="H148" s="86">
        <v>1</v>
      </c>
      <c r="I148" s="86">
        <v>900</v>
      </c>
      <c r="J148" s="86">
        <v>16</v>
      </c>
      <c r="K148" s="88">
        <v>2100000</v>
      </c>
      <c r="L148" s="88" t="s">
        <v>184</v>
      </c>
      <c r="M148" s="86">
        <v>0.5</v>
      </c>
      <c r="N148" s="86">
        <v>1</v>
      </c>
      <c r="O148" s="88">
        <f t="shared" si="25"/>
        <v>16800000</v>
      </c>
      <c r="P148" s="88">
        <f t="shared" si="24"/>
        <v>33600000</v>
      </c>
      <c r="Q148" s="3" t="s">
        <v>187</v>
      </c>
    </row>
    <row r="149" spans="1:17">
      <c r="A149" s="9" t="s">
        <v>0</v>
      </c>
      <c r="B149" s="66" t="s">
        <v>184</v>
      </c>
      <c r="C149" s="66" t="s">
        <v>101</v>
      </c>
      <c r="D149" s="66">
        <v>1992</v>
      </c>
      <c r="E149" s="2" t="s">
        <v>193</v>
      </c>
      <c r="F149" s="2" t="s">
        <v>194</v>
      </c>
      <c r="G149" s="86">
        <v>345</v>
      </c>
      <c r="H149" s="86">
        <v>1</v>
      </c>
      <c r="I149" s="86">
        <v>900</v>
      </c>
      <c r="J149" s="86">
        <v>94</v>
      </c>
      <c r="K149" s="88">
        <v>2100000</v>
      </c>
      <c r="L149" s="88" t="s">
        <v>101</v>
      </c>
      <c r="M149" s="86">
        <v>1.2</v>
      </c>
      <c r="N149" s="86">
        <v>2.2000000000000002</v>
      </c>
      <c r="O149" s="88">
        <f t="shared" si="25"/>
        <v>236880000</v>
      </c>
      <c r="P149" s="88">
        <f t="shared" si="24"/>
        <v>434280000.00000006</v>
      </c>
      <c r="Q149" s="3" t="s">
        <v>187</v>
      </c>
    </row>
    <row r="150" spans="1:17">
      <c r="A150" s="272" t="s">
        <v>0</v>
      </c>
      <c r="B150" s="146" t="s">
        <v>184</v>
      </c>
      <c r="C150" s="146" t="s">
        <v>101</v>
      </c>
      <c r="D150" s="276">
        <v>1992</v>
      </c>
      <c r="E150" s="273" t="s">
        <v>194</v>
      </c>
      <c r="F150" s="273" t="s">
        <v>188</v>
      </c>
      <c r="G150" s="277" t="s">
        <v>192</v>
      </c>
      <c r="H150" s="277">
        <v>1</v>
      </c>
      <c r="I150" s="277">
        <v>900</v>
      </c>
      <c r="J150" s="277">
        <v>1</v>
      </c>
      <c r="K150" s="278">
        <v>12500000</v>
      </c>
      <c r="L150" s="278" t="s">
        <v>101</v>
      </c>
      <c r="M150" s="277">
        <v>0.9</v>
      </c>
      <c r="N150" s="277">
        <v>1.5</v>
      </c>
      <c r="O150" s="278">
        <f t="shared" si="25"/>
        <v>11250000</v>
      </c>
      <c r="P150" s="278">
        <f t="shared" si="24"/>
        <v>18750000</v>
      </c>
      <c r="Q150" s="25" t="s">
        <v>187</v>
      </c>
    </row>
    <row r="151" spans="1:17">
      <c r="A151" s="132"/>
      <c r="B151" s="162"/>
      <c r="C151" s="162"/>
      <c r="D151" s="162"/>
      <c r="E151" s="38"/>
      <c r="F151" s="38"/>
      <c r="G151" s="68"/>
      <c r="H151" s="68"/>
      <c r="I151" s="68"/>
      <c r="J151" s="68"/>
      <c r="K151" s="110"/>
      <c r="L151" s="250"/>
      <c r="M151" s="295" t="s">
        <v>94</v>
      </c>
      <c r="N151" s="296"/>
      <c r="O151" s="251">
        <f>SUM(O142:O150)</f>
        <v>576930000</v>
      </c>
      <c r="P151" s="252">
        <f>SUM(P142:P150)</f>
        <v>1065130000</v>
      </c>
      <c r="Q151" s="56"/>
    </row>
    <row r="152" spans="1:17">
      <c r="A152" s="132"/>
      <c r="B152" s="68"/>
      <c r="C152" s="68"/>
      <c r="D152" s="68"/>
      <c r="E152" s="38"/>
      <c r="F152" s="38"/>
      <c r="G152" s="68"/>
      <c r="H152" s="68"/>
      <c r="I152" s="68"/>
      <c r="J152" s="68"/>
      <c r="K152" s="110"/>
      <c r="L152" s="110"/>
      <c r="M152" s="111"/>
      <c r="N152" s="111"/>
      <c r="O152" s="112"/>
      <c r="P152" s="110"/>
      <c r="Q152" s="56"/>
    </row>
    <row r="153" spans="1:17">
      <c r="A153" s="132"/>
      <c r="B153" s="68"/>
      <c r="C153" s="68"/>
      <c r="D153" s="68"/>
      <c r="E153" s="38"/>
      <c r="F153" s="38"/>
      <c r="G153" s="68"/>
      <c r="H153" s="68"/>
      <c r="I153" s="68"/>
      <c r="J153" s="68"/>
      <c r="K153" s="110"/>
      <c r="L153" s="110"/>
      <c r="M153" s="68"/>
      <c r="N153" s="68"/>
      <c r="O153" s="110"/>
      <c r="P153" s="110"/>
      <c r="Q153" s="56"/>
    </row>
    <row r="154" spans="1:17">
      <c r="A154" s="283" t="s">
        <v>0</v>
      </c>
      <c r="B154" s="284" t="s">
        <v>197</v>
      </c>
      <c r="C154" s="284"/>
      <c r="D154" s="284"/>
      <c r="E154" s="285" t="s">
        <v>198</v>
      </c>
      <c r="F154" s="285"/>
      <c r="G154" s="286">
        <v>765</v>
      </c>
      <c r="H154" s="286"/>
      <c r="I154" s="286"/>
      <c r="J154" s="286">
        <v>1</v>
      </c>
      <c r="K154" s="287">
        <v>8000000000</v>
      </c>
      <c r="L154" s="287" t="s">
        <v>197</v>
      </c>
      <c r="M154" s="286">
        <v>1</v>
      </c>
      <c r="N154" s="286">
        <v>1</v>
      </c>
      <c r="O154" s="287">
        <f t="shared" ref="O154" si="26">J154*K154*M154</f>
        <v>8000000000</v>
      </c>
      <c r="P154" s="287">
        <f t="shared" ref="P154" si="27">J154*K154*N154</f>
        <v>8000000000</v>
      </c>
      <c r="Q154" s="288" t="s">
        <v>199</v>
      </c>
    </row>
  </sheetData>
  <autoFilter ref="A4:Q30"/>
  <sortState ref="A18:R20">
    <sortCondition ref="H18"/>
  </sortState>
  <mergeCells count="19">
    <mergeCell ref="M38:N38"/>
    <mergeCell ref="M151:N151"/>
    <mergeCell ref="A1:B1"/>
    <mergeCell ref="M97:N97"/>
    <mergeCell ref="M103:N103"/>
    <mergeCell ref="M108:N108"/>
    <mergeCell ref="M139:N139"/>
    <mergeCell ref="M77:N77"/>
    <mergeCell ref="M85:N85"/>
    <mergeCell ref="M90:N90"/>
    <mergeCell ref="M47:N47"/>
    <mergeCell ref="M58:N58"/>
    <mergeCell ref="M62:N62"/>
    <mergeCell ref="M68:N68"/>
    <mergeCell ref="B3:D3"/>
    <mergeCell ref="E3:L3"/>
    <mergeCell ref="M3:N3"/>
    <mergeCell ref="O3:P3"/>
    <mergeCell ref="M31:N31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 Estimates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dcterms:created xsi:type="dcterms:W3CDTF">1970-01-01T04:00:00Z</dcterms:created>
  <dcterms:modified xsi:type="dcterms:W3CDTF">2011-08-24T15:16:15Z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