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0" yWindow="0" windowWidth="19140" windowHeight="12240" tabRatio="500" activeTab="1"/>
  </bookViews>
  <sheets>
    <sheet name="F1 and F6 Fix" sheetId="2" r:id="rId1"/>
    <sheet name="F8 Fix" sheetId="1" r:id="rId2"/>
  </sheets>
  <calcPr calcId="145621" calcOnSave="0" concurrentCalc="0"/>
</workbook>
</file>

<file path=xl/calcChain.xml><?xml version="1.0" encoding="utf-8"?>
<calcChain xmlns="http://schemas.openxmlformats.org/spreadsheetml/2006/main">
  <c r="D40" i="1" l="1"/>
  <c r="D41" i="1"/>
  <c r="C40" i="1"/>
  <c r="C41" i="1"/>
  <c r="E40" i="1"/>
  <c r="E41" i="1"/>
  <c r="B40" i="1"/>
  <c r="B41" i="1"/>
  <c r="D42" i="1"/>
  <c r="E42" i="1"/>
  <c r="C42" i="1"/>
  <c r="B42" i="1"/>
  <c r="K35" i="1"/>
  <c r="K46" i="1"/>
  <c r="S46" i="1"/>
  <c r="K55" i="1"/>
  <c r="K73" i="1"/>
  <c r="S40" i="1"/>
  <c r="W35" i="1"/>
  <c r="W36" i="1"/>
  <c r="W37" i="1"/>
  <c r="W39" i="1"/>
  <c r="W40" i="1"/>
  <c r="X35" i="1"/>
  <c r="L35" i="1"/>
  <c r="L46" i="1"/>
  <c r="T46" i="1"/>
  <c r="L55" i="1"/>
  <c r="M35" i="1"/>
  <c r="M46" i="1"/>
  <c r="U46" i="1"/>
  <c r="M55" i="1"/>
  <c r="N35" i="1"/>
  <c r="N46" i="1"/>
  <c r="V46" i="1"/>
  <c r="N55" i="1"/>
  <c r="X36" i="1"/>
  <c r="L36" i="1"/>
  <c r="K36" i="1"/>
  <c r="L47" i="1"/>
  <c r="T47" i="1"/>
  <c r="L56" i="1"/>
  <c r="M36" i="1"/>
  <c r="M47" i="1"/>
  <c r="U47" i="1"/>
  <c r="M56" i="1"/>
  <c r="N36" i="1"/>
  <c r="N47" i="1"/>
  <c r="V47" i="1"/>
  <c r="N56" i="1"/>
  <c r="X37" i="1"/>
  <c r="L37" i="1"/>
  <c r="K37" i="1"/>
  <c r="L48" i="1"/>
  <c r="T48" i="1"/>
  <c r="L57" i="1"/>
  <c r="M37" i="1"/>
  <c r="M48" i="1"/>
  <c r="U48" i="1"/>
  <c r="M57" i="1"/>
  <c r="N37" i="1"/>
  <c r="N48" i="1"/>
  <c r="V48" i="1"/>
  <c r="N57" i="1"/>
  <c r="L38" i="1"/>
  <c r="K38" i="1"/>
  <c r="L49" i="1"/>
  <c r="T49" i="1"/>
  <c r="L58" i="1"/>
  <c r="M38" i="1"/>
  <c r="M49" i="1"/>
  <c r="U49" i="1"/>
  <c r="M58" i="1"/>
  <c r="N38" i="1"/>
  <c r="N49" i="1"/>
  <c r="V49" i="1"/>
  <c r="N58" i="1"/>
  <c r="X39" i="1"/>
  <c r="L39" i="1"/>
  <c r="K39" i="1"/>
  <c r="L50" i="1"/>
  <c r="T50" i="1"/>
  <c r="L59" i="1"/>
  <c r="M39" i="1"/>
  <c r="M50" i="1"/>
  <c r="U50" i="1"/>
  <c r="M59" i="1"/>
  <c r="N39" i="1"/>
  <c r="N50" i="1"/>
  <c r="V50" i="1"/>
  <c r="N59" i="1"/>
  <c r="K47" i="1"/>
  <c r="S47" i="1"/>
  <c r="K56" i="1"/>
  <c r="K48" i="1"/>
  <c r="S48" i="1"/>
  <c r="K57" i="1"/>
  <c r="K49" i="1"/>
  <c r="S49" i="1"/>
  <c r="K58" i="1"/>
  <c r="K50" i="1"/>
  <c r="S50" i="1"/>
  <c r="K59" i="1"/>
  <c r="Z47" i="1"/>
  <c r="Z48" i="1"/>
  <c r="Z50" i="1"/>
  <c r="Z46" i="1"/>
  <c r="F40" i="1"/>
  <c r="F41" i="1"/>
  <c r="O35" i="1"/>
  <c r="O46" i="1"/>
  <c r="W46" i="1"/>
  <c r="G40" i="1"/>
  <c r="G41" i="1"/>
  <c r="P35" i="1"/>
  <c r="P46" i="1"/>
  <c r="X46" i="1"/>
  <c r="O36" i="1"/>
  <c r="O47" i="1"/>
  <c r="W47" i="1"/>
  <c r="P36" i="1"/>
  <c r="P47" i="1"/>
  <c r="X47" i="1"/>
  <c r="O37" i="1"/>
  <c r="O48" i="1"/>
  <c r="W48" i="1"/>
  <c r="P37" i="1"/>
  <c r="P48" i="1"/>
  <c r="X48" i="1"/>
  <c r="O38" i="1"/>
  <c r="O49" i="1"/>
  <c r="W49" i="1"/>
  <c r="P38" i="1"/>
  <c r="P49" i="1"/>
  <c r="X49" i="1"/>
  <c r="O39" i="1"/>
  <c r="O50" i="1"/>
  <c r="W50" i="1"/>
  <c r="P39" i="1"/>
  <c r="P50" i="1"/>
  <c r="X50" i="1"/>
  <c r="X51" i="1"/>
  <c r="W51" i="1"/>
  <c r="V51" i="1"/>
  <c r="U51" i="1"/>
  <c r="T51" i="1"/>
  <c r="S51" i="1"/>
  <c r="T40" i="1"/>
  <c r="U40" i="1"/>
  <c r="V40" i="1"/>
  <c r="H40" i="1"/>
  <c r="K77" i="1"/>
  <c r="K86" i="1"/>
  <c r="K76" i="1"/>
  <c r="K85" i="1"/>
  <c r="K75" i="1"/>
  <c r="K84" i="1"/>
  <c r="K74" i="1"/>
  <c r="K83" i="1"/>
  <c r="K82" i="1"/>
  <c r="L73" i="1"/>
  <c r="M73" i="1"/>
  <c r="N73" i="1"/>
  <c r="O55" i="1"/>
  <c r="O73" i="1"/>
  <c r="P55" i="1"/>
  <c r="P73" i="1"/>
  <c r="L74" i="1"/>
  <c r="M74" i="1"/>
  <c r="N74" i="1"/>
  <c r="O56" i="1"/>
  <c r="O74" i="1"/>
  <c r="P56" i="1"/>
  <c r="P74" i="1"/>
  <c r="L75" i="1"/>
  <c r="M75" i="1"/>
  <c r="N75" i="1"/>
  <c r="O57" i="1"/>
  <c r="O75" i="1"/>
  <c r="P57" i="1"/>
  <c r="P75" i="1"/>
  <c r="L76" i="1"/>
  <c r="M76" i="1"/>
  <c r="N76" i="1"/>
  <c r="O58" i="1"/>
  <c r="O76" i="1"/>
  <c r="P58" i="1"/>
  <c r="P76" i="1"/>
  <c r="L77" i="1"/>
  <c r="M77" i="1"/>
  <c r="N77" i="1"/>
  <c r="O59" i="1"/>
  <c r="O77" i="1"/>
  <c r="P59" i="1"/>
  <c r="P77" i="1"/>
  <c r="L82" i="1"/>
  <c r="M82" i="1"/>
  <c r="N82" i="1"/>
  <c r="O82" i="1"/>
  <c r="P82" i="1"/>
  <c r="L83" i="1"/>
  <c r="M83" i="1"/>
  <c r="N83" i="1"/>
  <c r="O83" i="1"/>
  <c r="P83" i="1"/>
  <c r="L84" i="1"/>
  <c r="M84" i="1"/>
  <c r="N84" i="1"/>
  <c r="O84" i="1"/>
  <c r="P84" i="1"/>
  <c r="L85" i="1"/>
  <c r="M85" i="1"/>
  <c r="N85" i="1"/>
  <c r="O85" i="1"/>
  <c r="P85" i="1"/>
  <c r="L86" i="1"/>
  <c r="M86" i="1"/>
  <c r="N86" i="1"/>
  <c r="O86" i="1"/>
  <c r="P86" i="1"/>
  <c r="P87" i="1"/>
  <c r="O87" i="1"/>
  <c r="N87" i="1"/>
  <c r="M87" i="1"/>
  <c r="L87" i="1"/>
  <c r="K87" i="1"/>
  <c r="P78" i="1"/>
  <c r="O78" i="1"/>
  <c r="N78" i="1"/>
  <c r="M78" i="1"/>
  <c r="L78" i="1"/>
  <c r="K78" i="1"/>
  <c r="L64" i="1"/>
  <c r="M64" i="1"/>
  <c r="N64" i="1"/>
  <c r="O64" i="1"/>
  <c r="P64" i="1"/>
  <c r="L65" i="1"/>
  <c r="M65" i="1"/>
  <c r="N65" i="1"/>
  <c r="O65" i="1"/>
  <c r="P65" i="1"/>
  <c r="L66" i="1"/>
  <c r="M66" i="1"/>
  <c r="N66" i="1"/>
  <c r="O66" i="1"/>
  <c r="P66" i="1"/>
  <c r="L67" i="1"/>
  <c r="M67" i="1"/>
  <c r="N67" i="1"/>
  <c r="O67" i="1"/>
  <c r="P67" i="1"/>
  <c r="L68" i="1"/>
  <c r="M68" i="1"/>
  <c r="N68" i="1"/>
  <c r="O68" i="1"/>
  <c r="P68" i="1"/>
  <c r="K65" i="1"/>
  <c r="K66" i="1"/>
  <c r="K67" i="1"/>
  <c r="K68" i="1"/>
  <c r="K64" i="1"/>
  <c r="P69" i="1"/>
  <c r="O69" i="1"/>
  <c r="N69" i="1"/>
  <c r="M69" i="1"/>
  <c r="L69" i="1"/>
  <c r="K69" i="1"/>
  <c r="P60" i="1"/>
  <c r="O60" i="1"/>
  <c r="N60" i="1"/>
  <c r="M60" i="1"/>
  <c r="L60" i="1"/>
  <c r="K60" i="1"/>
  <c r="P51" i="1"/>
  <c r="O51" i="1"/>
  <c r="N51" i="1"/>
  <c r="M51" i="1"/>
  <c r="L51" i="1"/>
  <c r="K51" i="1"/>
  <c r="G46" i="1"/>
  <c r="G47" i="1"/>
  <c r="G48" i="1"/>
  <c r="G49" i="1"/>
  <c r="G50" i="1"/>
  <c r="G51" i="1"/>
  <c r="F46" i="1"/>
  <c r="F47" i="1"/>
  <c r="F48" i="1"/>
  <c r="F49" i="1"/>
  <c r="F50" i="1"/>
  <c r="F51" i="1"/>
  <c r="E46" i="1"/>
  <c r="E47" i="1"/>
  <c r="E48" i="1"/>
  <c r="E49" i="1"/>
  <c r="E50" i="1"/>
  <c r="E51" i="1"/>
  <c r="D46" i="1"/>
  <c r="D47" i="1"/>
  <c r="D48" i="1"/>
  <c r="D49" i="1"/>
  <c r="D50" i="1"/>
  <c r="D51" i="1"/>
  <c r="C46" i="1"/>
  <c r="C47" i="1"/>
  <c r="C48" i="1"/>
  <c r="C49" i="1"/>
  <c r="C50" i="1"/>
  <c r="C51" i="1"/>
  <c r="B46" i="1"/>
  <c r="B47" i="1"/>
  <c r="B48" i="1"/>
  <c r="B49" i="1"/>
  <c r="B50" i="1"/>
  <c r="B51" i="1"/>
  <c r="C10" i="1"/>
  <c r="C19" i="1"/>
  <c r="L14" i="1"/>
  <c r="L5" i="1"/>
  <c r="D10" i="1"/>
  <c r="D19" i="1"/>
  <c r="M14" i="1"/>
  <c r="M5" i="1"/>
  <c r="E10" i="1"/>
  <c r="E19" i="1"/>
  <c r="N14" i="1"/>
  <c r="N5" i="1"/>
  <c r="F10" i="1"/>
  <c r="F19" i="1"/>
  <c r="O14" i="1"/>
  <c r="O5" i="1"/>
  <c r="G10" i="1"/>
  <c r="G19" i="1"/>
  <c r="P14" i="1"/>
  <c r="P5" i="1"/>
  <c r="L15" i="1"/>
  <c r="L6" i="1"/>
  <c r="M15" i="1"/>
  <c r="M6" i="1"/>
  <c r="N15" i="1"/>
  <c r="N6" i="1"/>
  <c r="O15" i="1"/>
  <c r="O6" i="1"/>
  <c r="P15" i="1"/>
  <c r="P6" i="1"/>
  <c r="L16" i="1"/>
  <c r="L7" i="1"/>
  <c r="M16" i="1"/>
  <c r="M7" i="1"/>
  <c r="N16" i="1"/>
  <c r="N7" i="1"/>
  <c r="O16" i="1"/>
  <c r="O7" i="1"/>
  <c r="P16" i="1"/>
  <c r="P7" i="1"/>
  <c r="L17" i="1"/>
  <c r="L8" i="1"/>
  <c r="M17" i="1"/>
  <c r="M8" i="1"/>
  <c r="N17" i="1"/>
  <c r="N8" i="1"/>
  <c r="O17" i="1"/>
  <c r="O8" i="1"/>
  <c r="P17" i="1"/>
  <c r="P8" i="1"/>
  <c r="L18" i="1"/>
  <c r="L9" i="1"/>
  <c r="M18" i="1"/>
  <c r="M9" i="1"/>
  <c r="N18" i="1"/>
  <c r="N9" i="1"/>
  <c r="O18" i="1"/>
  <c r="O9" i="1"/>
  <c r="P18" i="1"/>
  <c r="P9" i="1"/>
  <c r="B10" i="1"/>
  <c r="B19" i="1"/>
  <c r="K15" i="1"/>
  <c r="K6" i="1"/>
  <c r="K16" i="1"/>
  <c r="K7" i="1"/>
  <c r="K17" i="1"/>
  <c r="K8" i="1"/>
  <c r="K18" i="1"/>
  <c r="K9" i="1"/>
  <c r="K14" i="1"/>
  <c r="K5" i="1"/>
  <c r="P40" i="1"/>
  <c r="O40" i="1"/>
  <c r="N40" i="1"/>
  <c r="M40" i="1"/>
  <c r="L40" i="1"/>
  <c r="K40" i="1"/>
  <c r="L23" i="1"/>
  <c r="M23" i="1"/>
  <c r="N23" i="1"/>
  <c r="O23" i="1"/>
  <c r="P23" i="1"/>
  <c r="L24" i="1"/>
  <c r="M24" i="1"/>
  <c r="N24" i="1"/>
  <c r="O24" i="1"/>
  <c r="P24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K24" i="1"/>
  <c r="K25" i="1"/>
  <c r="K26" i="1"/>
  <c r="K27" i="1"/>
  <c r="K23" i="1"/>
  <c r="P28" i="1"/>
  <c r="O28" i="1"/>
  <c r="N28" i="1"/>
  <c r="M28" i="1"/>
  <c r="L28" i="1"/>
  <c r="K28" i="1"/>
  <c r="P10" i="1"/>
  <c r="O10" i="1"/>
  <c r="N10" i="1"/>
  <c r="M10" i="1"/>
  <c r="L10" i="1"/>
  <c r="K10" i="1"/>
  <c r="P19" i="1"/>
  <c r="O19" i="1"/>
  <c r="N19" i="1"/>
  <c r="M19" i="1"/>
  <c r="L19" i="1"/>
  <c r="K19" i="1"/>
  <c r="C23" i="1"/>
  <c r="C24" i="1"/>
  <c r="C25" i="1"/>
  <c r="C26" i="1"/>
  <c r="C27" i="1"/>
  <c r="C28" i="1"/>
  <c r="D23" i="1"/>
  <c r="D24" i="1"/>
  <c r="D25" i="1"/>
  <c r="D26" i="1"/>
  <c r="D27" i="1"/>
  <c r="D28" i="1"/>
  <c r="E23" i="1"/>
  <c r="E24" i="1"/>
  <c r="E25" i="1"/>
  <c r="E26" i="1"/>
  <c r="E27" i="1"/>
  <c r="E28" i="1"/>
  <c r="F23" i="1"/>
  <c r="F24" i="1"/>
  <c r="F25" i="1"/>
  <c r="F26" i="1"/>
  <c r="F27" i="1"/>
  <c r="F28" i="1"/>
  <c r="G23" i="1"/>
  <c r="G24" i="1"/>
  <c r="G25" i="1"/>
  <c r="G26" i="1"/>
  <c r="G27" i="1"/>
  <c r="G28" i="1"/>
  <c r="B23" i="1"/>
  <c r="B24" i="1"/>
  <c r="B25" i="1"/>
  <c r="B26" i="1"/>
  <c r="B27" i="1"/>
  <c r="B28" i="1"/>
  <c r="B11" i="2"/>
  <c r="H11" i="2"/>
  <c r="I6" i="2"/>
  <c r="L6" i="2"/>
  <c r="B33" i="2"/>
  <c r="B34" i="2"/>
  <c r="B43" i="2"/>
  <c r="L38" i="2"/>
  <c r="L28" i="2"/>
  <c r="C11" i="2"/>
  <c r="M6" i="2"/>
  <c r="C33" i="2"/>
  <c r="C34" i="2"/>
  <c r="C43" i="2"/>
  <c r="M38" i="2"/>
  <c r="M28" i="2"/>
  <c r="M47" i="2"/>
  <c r="D11" i="2"/>
  <c r="N6" i="2"/>
  <c r="D33" i="2"/>
  <c r="D34" i="2"/>
  <c r="D43" i="2"/>
  <c r="N38" i="2"/>
  <c r="N28" i="2"/>
  <c r="N47" i="2"/>
  <c r="E11" i="2"/>
  <c r="O6" i="2"/>
  <c r="E33" i="2"/>
  <c r="E34" i="2"/>
  <c r="E43" i="2"/>
  <c r="O38" i="2"/>
  <c r="O28" i="2"/>
  <c r="O47" i="2"/>
  <c r="F11" i="2"/>
  <c r="P6" i="2"/>
  <c r="F33" i="2"/>
  <c r="F34" i="2"/>
  <c r="F43" i="2"/>
  <c r="P38" i="2"/>
  <c r="P28" i="2"/>
  <c r="P47" i="2"/>
  <c r="G11" i="2"/>
  <c r="Q6" i="2"/>
  <c r="G33" i="2"/>
  <c r="G34" i="2"/>
  <c r="G43" i="2"/>
  <c r="Q38" i="2"/>
  <c r="Q28" i="2"/>
  <c r="Q47" i="2"/>
  <c r="I7" i="2"/>
  <c r="L7" i="2"/>
  <c r="L39" i="2"/>
  <c r="L29" i="2"/>
  <c r="M7" i="2"/>
  <c r="M39" i="2"/>
  <c r="M29" i="2"/>
  <c r="M48" i="2"/>
  <c r="N7" i="2"/>
  <c r="N39" i="2"/>
  <c r="N29" i="2"/>
  <c r="N48" i="2"/>
  <c r="O7" i="2"/>
  <c r="O39" i="2"/>
  <c r="O29" i="2"/>
  <c r="O48" i="2"/>
  <c r="P7" i="2"/>
  <c r="P39" i="2"/>
  <c r="P29" i="2"/>
  <c r="P48" i="2"/>
  <c r="Q7" i="2"/>
  <c r="Q39" i="2"/>
  <c r="Q29" i="2"/>
  <c r="Q48" i="2"/>
  <c r="I8" i="2"/>
  <c r="L8" i="2"/>
  <c r="L40" i="2"/>
  <c r="L30" i="2"/>
  <c r="M8" i="2"/>
  <c r="M40" i="2"/>
  <c r="M30" i="2"/>
  <c r="M49" i="2"/>
  <c r="N8" i="2"/>
  <c r="N40" i="2"/>
  <c r="N30" i="2"/>
  <c r="N49" i="2"/>
  <c r="O8" i="2"/>
  <c r="O40" i="2"/>
  <c r="O30" i="2"/>
  <c r="O49" i="2"/>
  <c r="P8" i="2"/>
  <c r="P40" i="2"/>
  <c r="P30" i="2"/>
  <c r="P49" i="2"/>
  <c r="Q8" i="2"/>
  <c r="Q40" i="2"/>
  <c r="Q30" i="2"/>
  <c r="Q49" i="2"/>
  <c r="I9" i="2"/>
  <c r="L9" i="2"/>
  <c r="L41" i="2"/>
  <c r="L31" i="2"/>
  <c r="M9" i="2"/>
  <c r="M41" i="2"/>
  <c r="M31" i="2"/>
  <c r="M50" i="2"/>
  <c r="N9" i="2"/>
  <c r="N41" i="2"/>
  <c r="N31" i="2"/>
  <c r="N50" i="2"/>
  <c r="O9" i="2"/>
  <c r="O41" i="2"/>
  <c r="O31" i="2"/>
  <c r="O50" i="2"/>
  <c r="P9" i="2"/>
  <c r="P41" i="2"/>
  <c r="P31" i="2"/>
  <c r="P50" i="2"/>
  <c r="Q9" i="2"/>
  <c r="Q41" i="2"/>
  <c r="Q31" i="2"/>
  <c r="Q50" i="2"/>
  <c r="I10" i="2"/>
  <c r="L10" i="2"/>
  <c r="L42" i="2"/>
  <c r="L32" i="2"/>
  <c r="M10" i="2"/>
  <c r="M42" i="2"/>
  <c r="M32" i="2"/>
  <c r="M51" i="2"/>
  <c r="N10" i="2"/>
  <c r="N42" i="2"/>
  <c r="N32" i="2"/>
  <c r="N51" i="2"/>
  <c r="O10" i="2"/>
  <c r="O42" i="2"/>
  <c r="O32" i="2"/>
  <c r="O51" i="2"/>
  <c r="P10" i="2"/>
  <c r="P42" i="2"/>
  <c r="P32" i="2"/>
  <c r="P51" i="2"/>
  <c r="Q10" i="2"/>
  <c r="Q42" i="2"/>
  <c r="Q32" i="2"/>
  <c r="Q51" i="2"/>
  <c r="L48" i="2"/>
  <c r="L49" i="2"/>
  <c r="L50" i="2"/>
  <c r="L51" i="2"/>
  <c r="L47" i="2"/>
  <c r="Q52" i="2"/>
  <c r="P52" i="2"/>
  <c r="O52" i="2"/>
  <c r="N52" i="2"/>
  <c r="M52" i="2"/>
  <c r="L52" i="2"/>
  <c r="G47" i="2"/>
  <c r="G48" i="2"/>
  <c r="G49" i="2"/>
  <c r="G50" i="2"/>
  <c r="G51" i="2"/>
  <c r="G52" i="2"/>
  <c r="F47" i="2"/>
  <c r="F48" i="2"/>
  <c r="F49" i="2"/>
  <c r="F50" i="2"/>
  <c r="F51" i="2"/>
  <c r="F52" i="2"/>
  <c r="E47" i="2"/>
  <c r="E48" i="2"/>
  <c r="E49" i="2"/>
  <c r="E50" i="2"/>
  <c r="E51" i="2"/>
  <c r="E52" i="2"/>
  <c r="D47" i="2"/>
  <c r="D48" i="2"/>
  <c r="D49" i="2"/>
  <c r="D50" i="2"/>
  <c r="D51" i="2"/>
  <c r="D52" i="2"/>
  <c r="C47" i="2"/>
  <c r="C48" i="2"/>
  <c r="C49" i="2"/>
  <c r="C50" i="2"/>
  <c r="C51" i="2"/>
  <c r="C52" i="2"/>
  <c r="B47" i="2"/>
  <c r="B48" i="2"/>
  <c r="B49" i="2"/>
  <c r="B50" i="2"/>
  <c r="B51" i="2"/>
  <c r="B52" i="2"/>
  <c r="Q43" i="2"/>
  <c r="P43" i="2"/>
  <c r="O43" i="2"/>
  <c r="N43" i="2"/>
  <c r="M43" i="2"/>
  <c r="L43" i="2"/>
  <c r="Q33" i="2"/>
  <c r="P33" i="2"/>
  <c r="O33" i="2"/>
  <c r="N33" i="2"/>
  <c r="M33" i="2"/>
  <c r="L33" i="2"/>
  <c r="Q16" i="2"/>
  <c r="Q17" i="2"/>
  <c r="Q18" i="2"/>
  <c r="Q19" i="2"/>
  <c r="Q20" i="2"/>
  <c r="Q21" i="2"/>
  <c r="P16" i="2"/>
  <c r="P17" i="2"/>
  <c r="P18" i="2"/>
  <c r="P19" i="2"/>
  <c r="P20" i="2"/>
  <c r="P21" i="2"/>
  <c r="O16" i="2"/>
  <c r="O17" i="2"/>
  <c r="O18" i="2"/>
  <c r="O19" i="2"/>
  <c r="O20" i="2"/>
  <c r="O21" i="2"/>
  <c r="N16" i="2"/>
  <c r="N17" i="2"/>
  <c r="N18" i="2"/>
  <c r="N19" i="2"/>
  <c r="N20" i="2"/>
  <c r="N21" i="2"/>
  <c r="M16" i="2"/>
  <c r="M17" i="2"/>
  <c r="M18" i="2"/>
  <c r="M19" i="2"/>
  <c r="M20" i="2"/>
  <c r="M21" i="2"/>
  <c r="L16" i="2"/>
  <c r="L17" i="2"/>
  <c r="L18" i="2"/>
  <c r="L19" i="2"/>
  <c r="L20" i="2"/>
  <c r="L21" i="2"/>
  <c r="Q11" i="2"/>
  <c r="P11" i="2"/>
  <c r="O11" i="2"/>
  <c r="N11" i="2"/>
  <c r="M11" i="2"/>
  <c r="L11" i="2"/>
  <c r="G16" i="2"/>
  <c r="G17" i="2"/>
  <c r="G18" i="2"/>
  <c r="G19" i="2"/>
  <c r="G20" i="2"/>
  <c r="G21" i="2"/>
  <c r="F16" i="2"/>
  <c r="F17" i="2"/>
  <c r="F18" i="2"/>
  <c r="F19" i="2"/>
  <c r="F20" i="2"/>
  <c r="F21" i="2"/>
  <c r="E16" i="2"/>
  <c r="E17" i="2"/>
  <c r="E18" i="2"/>
  <c r="E19" i="2"/>
  <c r="E20" i="2"/>
  <c r="E21" i="2"/>
  <c r="D16" i="2"/>
  <c r="D17" i="2"/>
  <c r="D18" i="2"/>
  <c r="D19" i="2"/>
  <c r="D20" i="2"/>
  <c r="D21" i="2"/>
  <c r="C16" i="2"/>
  <c r="C17" i="2"/>
  <c r="C18" i="2"/>
  <c r="C19" i="2"/>
  <c r="C20" i="2"/>
  <c r="C21" i="2"/>
  <c r="B16" i="2"/>
  <c r="B17" i="2"/>
  <c r="B18" i="2"/>
  <c r="B19" i="2"/>
  <c r="B20" i="2"/>
  <c r="B21" i="2"/>
</calcChain>
</file>

<file path=xl/sharedStrings.xml><?xml version="1.0" encoding="utf-8"?>
<sst xmlns="http://schemas.openxmlformats.org/spreadsheetml/2006/main" count="221" uniqueCount="60">
  <si>
    <t>MISO_IN</t>
  </si>
  <si>
    <t>MISO_MI</t>
  </si>
  <si>
    <t>MISO_MO-IL</t>
  </si>
  <si>
    <t>MISO_W</t>
  </si>
  <si>
    <t>MISO_WUMS</t>
  </si>
  <si>
    <t>CT's</t>
  </si>
  <si>
    <t>CC's</t>
  </si>
  <si>
    <t>Future Builds</t>
  </si>
  <si>
    <t>Current F8S1</t>
  </si>
  <si>
    <t>MISO_MO_IL</t>
  </si>
  <si>
    <t>NEEM Region</t>
  </si>
  <si>
    <t>NREL Onshore Potential Class 3, MW</t>
  </si>
  <si>
    <t>Class 3 Avg Capacity Factor (x% of CRA)</t>
  </si>
  <si>
    <t>NREL Onshore Potential (Class 4+), MW</t>
  </si>
  <si>
    <t>Avg Class 4+ Capacity Factor (CRA)</t>
  </si>
  <si>
    <t>Cum CC (MW)</t>
  </si>
  <si>
    <t>Wind (MW)</t>
  </si>
  <si>
    <t>Current F6S10</t>
  </si>
  <si>
    <t>Cum CT (MW)</t>
  </si>
  <si>
    <t>F1S3</t>
  </si>
  <si>
    <t>F6S10</t>
  </si>
  <si>
    <t>Current F1S3</t>
  </si>
  <si>
    <t>2011 Peak (MW)</t>
  </si>
  <si>
    <t>MISO Total</t>
  </si>
  <si>
    <t>New Cum CTs</t>
  </si>
  <si>
    <t>New Annual CTs</t>
  </si>
  <si>
    <t>F6S10-F1S3</t>
  </si>
  <si>
    <t>Total Installed ACTIVE Wind Capacity (MW)</t>
  </si>
  <si>
    <t>in the Region as of the year of construction</t>
  </si>
  <si>
    <t>New Annual Build = new F1S3 builds + the amount above F1S3 times the  proportion of cumulative Wind Builds</t>
  </si>
  <si>
    <t>Active Wind Capacity Proportions</t>
  </si>
  <si>
    <t>MISO total</t>
  </si>
  <si>
    <t>Cumulative Coal Retirements of Capacity (MW)</t>
  </si>
  <si>
    <t xml:space="preserve"> Cum. Coal Retirement Capacity Proportions</t>
  </si>
  <si>
    <t>New Annual Builds based on total for MISO times proportion of total MISO Cum. Coal Retirements</t>
  </si>
  <si>
    <t>as of year on new construction</t>
  </si>
  <si>
    <t>Annual Future Builds</t>
  </si>
  <si>
    <t>per J.T. Smith</t>
  </si>
  <si>
    <t>non-MISO_W</t>
  </si>
  <si>
    <t>Proportion</t>
  </si>
  <si>
    <t>Forced in</t>
  </si>
  <si>
    <t>Annual Wind Builds Forced in to NEEM</t>
  </si>
  <si>
    <t>Proportion of</t>
  </si>
  <si>
    <t>Forced-in Cum CC (MW)</t>
  </si>
  <si>
    <t>Cum Wind New Builds</t>
  </si>
  <si>
    <t>Cum. New Wind forced in to NEEM</t>
  </si>
  <si>
    <t>Annual Class 4 Wind Build Forced In to NEEM</t>
  </si>
  <si>
    <t>Cum. Class 4 Wind Build Forced In to NEEM</t>
  </si>
  <si>
    <t>Annual Class 3 Wind Build Forced In to NEEM</t>
  </si>
  <si>
    <t>Cum. Class 3 Wind Build Forced In to NEEM</t>
  </si>
  <si>
    <t>Old Total Wind</t>
  </si>
  <si>
    <t>Old Cum Build</t>
  </si>
  <si>
    <t>Existing Wind</t>
  </si>
  <si>
    <t>2015 Forced Build</t>
  </si>
  <si>
    <t>Post 2015 Forced Build</t>
  </si>
  <si>
    <t>Post 2015 Forced Build Proportions</t>
  </si>
  <si>
    <t>Forced Build by year</t>
  </si>
  <si>
    <t>2030 MISO East Proportions</t>
  </si>
  <si>
    <t>Total Installed Wind (existing and forced builds)</t>
  </si>
  <si>
    <t>MISO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</si>
</sst>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</font>
    <font>
      <sz val="11"/>
      <name val="Arial"/>
    </font>
    <font>
      <sz val="10"/>
      <name val="Arial"/>
    </font>
    <font>
      <b/>
      <sz val="11"/>
      <name val="Times New Roman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10" applyNumberFormat="0" applyFill="0" applyAlignment="0" applyProtection="0"/>
    <xf numFmtId="0" fontId="11" fillId="5" borderId="9" applyNumberFormat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/>
    <xf numFmtId="164" fontId="5" fillId="3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0" fontId="4" fillId="2" borderId="3" xfId="0" applyNumberFormat="1" applyFont="1" applyFill="1" applyBorder="1" applyAlignment="1"/>
    <xf numFmtId="164" fontId="5" fillId="2" borderId="1" xfId="0" applyNumberFormat="1" applyFont="1" applyFill="1" applyBorder="1" applyAlignment="1"/>
    <xf numFmtId="0" fontId="4" fillId="2" borderId="4" xfId="0" applyNumberFormat="1" applyFont="1" applyFill="1" applyBorder="1" applyAlignment="1"/>
    <xf numFmtId="165" fontId="5" fillId="0" borderId="1" xfId="5" applyNumberFormat="1" applyFont="1" applyFill="1" applyBorder="1" applyAlignment="1"/>
    <xf numFmtId="165" fontId="5" fillId="2" borderId="1" xfId="5" applyNumberFormat="1" applyFont="1" applyFill="1" applyBorder="1" applyAlignment="1"/>
    <xf numFmtId="3" fontId="5" fillId="4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" fontId="0" fillId="0" borderId="5" xfId="0" applyNumberFormat="1" applyBorder="1"/>
    <xf numFmtId="9" fontId="0" fillId="0" borderId="0" xfId="5" applyFont="1"/>
    <xf numFmtId="166" fontId="0" fillId="0" borderId="0" xfId="1" applyNumberFormat="1" applyFont="1"/>
    <xf numFmtId="9" fontId="0" fillId="0" borderId="5" xfId="5" applyFont="1" applyBorder="1"/>
    <xf numFmtId="166" fontId="0" fillId="0" borderId="0" xfId="0" applyNumberFormat="1"/>
    <xf numFmtId="166" fontId="0" fillId="0" borderId="5" xfId="1" applyNumberFormat="1" applyFont="1" applyBorder="1"/>
    <xf numFmtId="0" fontId="10" fillId="0" borderId="10" xfId="3"/>
    <xf numFmtId="0" fontId="7" fillId="0" borderId="0" xfId="0" applyFont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41" fontId="0" fillId="0" borderId="0" xfId="2" applyFont="1"/>
    <xf numFmtId="41" fontId="0" fillId="0" borderId="5" xfId="2" applyFont="1" applyBorder="1"/>
    <xf numFmtId="0" fontId="8" fillId="0" borderId="0" xfId="0" applyFont="1" applyFill="1"/>
    <xf numFmtId="1" fontId="10" fillId="0" borderId="10" xfId="3" applyNumberFormat="1"/>
    <xf numFmtId="41" fontId="0" fillId="0" borderId="0" xfId="2" applyFont="1" applyBorder="1"/>
    <xf numFmtId="9" fontId="0" fillId="0" borderId="0" xfId="0" applyNumberFormat="1"/>
    <xf numFmtId="9" fontId="11" fillId="5" borderId="9" xfId="4" applyNumberFormat="1"/>
    <xf numFmtId="165" fontId="11" fillId="5" borderId="9" xfId="4" applyNumberFormat="1"/>
    <xf numFmtId="3" fontId="0" fillId="0" borderId="0" xfId="0" applyNumberFormat="1"/>
    <xf numFmtId="165" fontId="0" fillId="0" borderId="0" xfId="0" applyNumberFormat="1"/>
    <xf numFmtId="41" fontId="0" fillId="0" borderId="0" xfId="0" applyNumberFormat="1"/>
    <xf numFmtId="43" fontId="0" fillId="0" borderId="0" xfId="0" applyNumberFormat="1"/>
    <xf numFmtId="41" fontId="0" fillId="0" borderId="0" xfId="2" applyFont="1" applyFill="1" applyBorder="1"/>
  </cellXfs>
  <cellStyles count="6">
    <cellStyle name="Comma" xfId="1" builtinId="3"/>
    <cellStyle name="Comma [0]" xfId="2" builtinId="6"/>
    <cellStyle name="Heading 1" xfId="3" builtinId="16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53</xdr:row>
      <xdr:rowOff>120650</xdr:rowOff>
    </xdr:from>
    <xdr:to>
      <xdr:col>8</xdr:col>
      <xdr:colOff>736600</xdr:colOff>
      <xdr:row>61</xdr:row>
      <xdr:rowOff>35834</xdr:rowOff>
    </xdr:to>
    <xdr:sp macro="" textlink="">
      <xdr:nvSpPr>
        <xdr:cNvPr id="2" name="TextBox 1"/>
        <xdr:cNvSpPr txBox="1"/>
      </xdr:nvSpPr>
      <xdr:spPr>
        <a:xfrm>
          <a:off x="5994400" y="10769600"/>
          <a:ext cx="1498600" cy="143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NEEM selects</a:t>
          </a:r>
          <a:r>
            <a:rPr lang="en-US" sz="1100" baseline="0"/>
            <a:t> more Class 4 on its own in earlier years, then amount available in later years may be less. Only affects MISO_MO-IL</a:t>
          </a:r>
        </a:p>
      </xdr:txBody>
    </xdr:sp>
    <xdr:clientData/>
  </xdr:twoCellAnchor>
  <xdr:twoCellAnchor>
    <xdr:from>
      <xdr:col>7</xdr:col>
      <xdr:colOff>571500</xdr:colOff>
      <xdr:row>6</xdr:row>
      <xdr:rowOff>88900</xdr:rowOff>
    </xdr:from>
    <xdr:to>
      <xdr:col>8</xdr:col>
      <xdr:colOff>876300</xdr:colOff>
      <xdr:row>13</xdr:row>
      <xdr:rowOff>165100</xdr:rowOff>
    </xdr:to>
    <xdr:sp macro="" textlink="">
      <xdr:nvSpPr>
        <xdr:cNvPr id="3" name="TextBox 2"/>
        <xdr:cNvSpPr txBox="1"/>
      </xdr:nvSpPr>
      <xdr:spPr>
        <a:xfrm>
          <a:off x="6502400" y="1308100"/>
          <a:ext cx="11303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May not want to force the installations in 2015 since already forced in from</a:t>
          </a:r>
          <a:r>
            <a:rPr lang="en-US" sz="1100" baseline="0"/>
            <a:t> baseline infrastructure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"/>
  <sheetViews>
    <sheetView zoomScale="75" workbookViewId="0">
      <selection activeCell="I20" sqref="I20"/>
    </sheetView>
  </sheetViews>
  <sheetFormatPr defaultColWidth="11" defaultRowHeight="15.75" x14ac:dyDescent="0.25"/>
  <cols>
    <col min="1" max="1" width="12.875" customWidth="1"/>
    <col min="11" max="11" width="12.375" bestFit="1" customWidth="1"/>
  </cols>
  <sheetData>
    <row r="2" spans="1:18" ht="20.25" thickBot="1" x14ac:dyDescent="0.3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16.5" thickTop="1" x14ac:dyDescent="0.25">
      <c r="A3" t="s">
        <v>7</v>
      </c>
    </row>
    <row r="4" spans="1:18" x14ac:dyDescent="0.25">
      <c r="A4" t="s">
        <v>5</v>
      </c>
      <c r="B4" s="1" t="s">
        <v>21</v>
      </c>
      <c r="C4" s="1"/>
      <c r="D4" s="1"/>
      <c r="E4" s="1"/>
      <c r="F4" s="1"/>
      <c r="G4" s="1"/>
      <c r="K4" t="s">
        <v>25</v>
      </c>
    </row>
    <row r="5" spans="1:18" ht="29.25" x14ac:dyDescent="0.25">
      <c r="B5" s="1">
        <v>2015</v>
      </c>
      <c r="C5" s="1">
        <v>2020</v>
      </c>
      <c r="D5" s="1">
        <v>2025</v>
      </c>
      <c r="E5" s="1">
        <v>2030</v>
      </c>
      <c r="F5" s="1">
        <v>2035</v>
      </c>
      <c r="G5" s="1">
        <v>2040</v>
      </c>
      <c r="H5" s="14" t="s">
        <v>22</v>
      </c>
      <c r="L5">
        <v>2015</v>
      </c>
      <c r="M5">
        <v>2020</v>
      </c>
      <c r="N5">
        <v>2025</v>
      </c>
      <c r="O5">
        <v>2030</v>
      </c>
      <c r="P5">
        <v>2035</v>
      </c>
      <c r="Q5">
        <v>2040</v>
      </c>
    </row>
    <row r="6" spans="1:18" x14ac:dyDescent="0.25">
      <c r="A6" t="s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3">
        <v>17792</v>
      </c>
      <c r="I6" s="16">
        <f>H6/$H$11</f>
        <v>0.18698110431511025</v>
      </c>
      <c r="J6" s="16"/>
      <c r="K6" t="s">
        <v>0</v>
      </c>
      <c r="L6" s="17">
        <f>B$11*$I6</f>
        <v>0</v>
      </c>
      <c r="M6" s="17">
        <f t="shared" ref="M6:Q10" si="0">C$11*$I6</f>
        <v>389.80324778779664</v>
      </c>
      <c r="N6" s="17">
        <f t="shared" si="0"/>
        <v>0</v>
      </c>
      <c r="O6" s="17">
        <f t="shared" si="0"/>
        <v>469.78628496962818</v>
      </c>
      <c r="P6" s="17">
        <f t="shared" si="0"/>
        <v>733.57174769321307</v>
      </c>
      <c r="Q6" s="17">
        <f t="shared" si="0"/>
        <v>0</v>
      </c>
    </row>
    <row r="7" spans="1:18" x14ac:dyDescent="0.25">
      <c r="A7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3">
        <v>19930</v>
      </c>
      <c r="I7" s="16">
        <f>H7/$H$11</f>
        <v>0.20944994430081762</v>
      </c>
      <c r="J7" s="16"/>
      <c r="K7" t="s">
        <v>1</v>
      </c>
      <c r="L7" s="17">
        <f>B$11*$I7</f>
        <v>0</v>
      </c>
      <c r="M7" s="17">
        <f t="shared" si="0"/>
        <v>436.64448788280049</v>
      </c>
      <c r="N7" s="17">
        <f t="shared" si="0"/>
        <v>0</v>
      </c>
      <c r="O7" s="17">
        <f t="shared" si="0"/>
        <v>526.2387960569182</v>
      </c>
      <c r="P7" s="17">
        <f t="shared" si="0"/>
        <v>821.7223994787397</v>
      </c>
      <c r="Q7" s="17">
        <f t="shared" si="0"/>
        <v>0</v>
      </c>
    </row>
    <row r="8" spans="1:18" x14ac:dyDescent="0.25">
      <c r="A8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3">
        <v>18713</v>
      </c>
      <c r="I8" s="16">
        <f>H8/$H$11</f>
        <v>0.19666015091325639</v>
      </c>
      <c r="J8" s="16"/>
      <c r="K8" t="s">
        <v>2</v>
      </c>
      <c r="L8" s="17">
        <f>B$11*$I8</f>
        <v>0</v>
      </c>
      <c r="M8" s="17">
        <f t="shared" si="0"/>
        <v>409.98134981188383</v>
      </c>
      <c r="N8" s="17">
        <f t="shared" si="0"/>
        <v>0</v>
      </c>
      <c r="O8" s="17">
        <f t="shared" si="0"/>
        <v>494.10469596653843</v>
      </c>
      <c r="P8" s="17">
        <f t="shared" si="0"/>
        <v>771.54497046892402</v>
      </c>
      <c r="Q8" s="17">
        <f t="shared" si="0"/>
        <v>0</v>
      </c>
    </row>
    <row r="9" spans="1:18" x14ac:dyDescent="0.25">
      <c r="A9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3">
        <v>25929</v>
      </c>
      <c r="I9" s="16">
        <f>H9/$H$11</f>
        <v>0.27249511318494229</v>
      </c>
      <c r="J9" s="16"/>
      <c r="K9" t="s">
        <v>3</v>
      </c>
      <c r="L9" s="17">
        <f>B$11*$I9</f>
        <v>0</v>
      </c>
      <c r="M9" s="17">
        <f t="shared" si="0"/>
        <v>568.07601235891286</v>
      </c>
      <c r="N9" s="17">
        <f t="shared" si="0"/>
        <v>0</v>
      </c>
      <c r="O9" s="17">
        <f t="shared" si="0"/>
        <v>684.63852197490382</v>
      </c>
      <c r="P9" s="17">
        <f t="shared" si="0"/>
        <v>1069.0637278516929</v>
      </c>
      <c r="Q9" s="17">
        <f t="shared" si="0"/>
        <v>0</v>
      </c>
    </row>
    <row r="10" spans="1:18" x14ac:dyDescent="0.25">
      <c r="A10" t="s">
        <v>4</v>
      </c>
      <c r="B10" s="1">
        <v>0</v>
      </c>
      <c r="C10" s="1">
        <v>2084.7199999999998</v>
      </c>
      <c r="D10" s="1">
        <v>0</v>
      </c>
      <c r="E10" s="1">
        <v>2512.48</v>
      </c>
      <c r="F10" s="1">
        <v>3923.24</v>
      </c>
      <c r="G10" s="1">
        <v>0</v>
      </c>
      <c r="H10" s="13">
        <v>12790</v>
      </c>
      <c r="I10" s="16">
        <f>H10/$H$11</f>
        <v>0.13441368728587344</v>
      </c>
      <c r="J10" s="16"/>
      <c r="K10" t="s">
        <v>4</v>
      </c>
      <c r="L10" s="17">
        <f>B$11*$I10</f>
        <v>0</v>
      </c>
      <c r="M10" s="17">
        <f t="shared" si="0"/>
        <v>280.21490215860604</v>
      </c>
      <c r="N10" s="17">
        <f t="shared" si="0"/>
        <v>0</v>
      </c>
      <c r="O10" s="17">
        <f t="shared" si="0"/>
        <v>337.71170103201132</v>
      </c>
      <c r="P10" s="17">
        <f t="shared" si="0"/>
        <v>527.33715450743011</v>
      </c>
      <c r="Q10" s="17">
        <f t="shared" si="0"/>
        <v>0</v>
      </c>
    </row>
    <row r="11" spans="1:18" x14ac:dyDescent="0.25">
      <c r="A11" t="s">
        <v>23</v>
      </c>
      <c r="B11" s="15">
        <f>SUM(B6:B10)</f>
        <v>0</v>
      </c>
      <c r="C11" s="15">
        <f t="shared" ref="C11:H11" si="1">SUM(C6:C10)</f>
        <v>2084.7199999999998</v>
      </c>
      <c r="D11" s="15">
        <f t="shared" si="1"/>
        <v>0</v>
      </c>
      <c r="E11" s="15">
        <f t="shared" si="1"/>
        <v>2512.48</v>
      </c>
      <c r="F11" s="15">
        <f t="shared" si="1"/>
        <v>3923.24</v>
      </c>
      <c r="G11" s="15">
        <f t="shared" si="1"/>
        <v>0</v>
      </c>
      <c r="H11" s="15">
        <f t="shared" si="1"/>
        <v>95154</v>
      </c>
      <c r="K11" t="s">
        <v>23</v>
      </c>
      <c r="L11" s="15">
        <f t="shared" ref="L11:Q11" si="2">SUM(L6:L10)</f>
        <v>0</v>
      </c>
      <c r="M11" s="15">
        <f t="shared" si="2"/>
        <v>2084.7199999999998</v>
      </c>
      <c r="N11" s="15">
        <f t="shared" si="2"/>
        <v>0</v>
      </c>
      <c r="O11" s="15">
        <f t="shared" si="2"/>
        <v>2512.48</v>
      </c>
      <c r="P11" s="15">
        <f t="shared" si="2"/>
        <v>3923.24</v>
      </c>
      <c r="Q11" s="15">
        <f t="shared" si="2"/>
        <v>0</v>
      </c>
      <c r="R11" s="15"/>
    </row>
    <row r="12" spans="1:18" x14ac:dyDescent="0.25">
      <c r="B12" s="1"/>
      <c r="C12" s="1"/>
      <c r="D12" s="1"/>
      <c r="E12" s="1"/>
      <c r="F12" s="1"/>
      <c r="G12" s="1"/>
    </row>
    <row r="13" spans="1:18" x14ac:dyDescent="0.25">
      <c r="B13" s="1"/>
      <c r="C13" s="1"/>
      <c r="D13" s="1"/>
      <c r="E13" s="1"/>
      <c r="F13" s="1"/>
      <c r="G13" s="1"/>
    </row>
    <row r="14" spans="1:18" x14ac:dyDescent="0.25">
      <c r="A14" t="s">
        <v>18</v>
      </c>
      <c r="B14" s="1"/>
      <c r="C14" s="1"/>
      <c r="D14" s="1"/>
      <c r="E14" s="1"/>
      <c r="F14" s="1"/>
      <c r="G14" s="1"/>
      <c r="K14" t="s">
        <v>24</v>
      </c>
    </row>
    <row r="15" spans="1:18" x14ac:dyDescent="0.25">
      <c r="B15" s="1">
        <v>2015</v>
      </c>
      <c r="C15" s="1">
        <v>2020</v>
      </c>
      <c r="D15" s="1">
        <v>2025</v>
      </c>
      <c r="E15" s="1">
        <v>2030</v>
      </c>
      <c r="F15" s="1">
        <v>2035</v>
      </c>
      <c r="G15" s="1">
        <v>2040</v>
      </c>
      <c r="L15" s="1">
        <v>2015</v>
      </c>
      <c r="M15" s="1">
        <v>2020</v>
      </c>
      <c r="N15" s="1">
        <v>2025</v>
      </c>
      <c r="O15" s="1">
        <v>2030</v>
      </c>
      <c r="P15" s="1">
        <v>2035</v>
      </c>
      <c r="Q15" s="1">
        <v>2040</v>
      </c>
    </row>
    <row r="16" spans="1:18" x14ac:dyDescent="0.25">
      <c r="A16" t="s">
        <v>0</v>
      </c>
      <c r="B16" s="1">
        <f>SUM($B6:B6)</f>
        <v>0</v>
      </c>
      <c r="C16" s="1">
        <f>SUM($B6:C6)</f>
        <v>0</v>
      </c>
      <c r="D16" s="1">
        <f>SUM($B6:D6)</f>
        <v>0</v>
      </c>
      <c r="E16" s="1">
        <f>SUM($B6:E6)</f>
        <v>0</v>
      </c>
      <c r="F16" s="1">
        <f>SUM($B6:F6)</f>
        <v>0</v>
      </c>
      <c r="G16" s="1">
        <f>SUM($B6:G6)</f>
        <v>0</v>
      </c>
      <c r="K16" t="s">
        <v>0</v>
      </c>
      <c r="L16" s="1">
        <f>SUM($L6:L6)</f>
        <v>0</v>
      </c>
      <c r="M16" s="1">
        <f>SUM($L6:M6)</f>
        <v>389.80324778779664</v>
      </c>
      <c r="N16" s="1">
        <f>SUM($L6:N6)</f>
        <v>389.80324778779664</v>
      </c>
      <c r="O16" s="1">
        <f>SUM($L6:O6)</f>
        <v>859.58953275742488</v>
      </c>
      <c r="P16" s="1">
        <f>SUM($L6:P6)</f>
        <v>1593.1612804506381</v>
      </c>
      <c r="Q16" s="1">
        <f>SUM($L6:Q6)</f>
        <v>1593.1612804506381</v>
      </c>
    </row>
    <row r="17" spans="1:18" x14ac:dyDescent="0.25">
      <c r="A17" t="s">
        <v>1</v>
      </c>
      <c r="B17" s="1">
        <f>SUM($B7:B7)</f>
        <v>0</v>
      </c>
      <c r="C17" s="1">
        <f>SUM($B7:C7)</f>
        <v>0</v>
      </c>
      <c r="D17" s="1">
        <f>SUM($B7:D7)</f>
        <v>0</v>
      </c>
      <c r="E17" s="1">
        <f>SUM($B7:E7)</f>
        <v>0</v>
      </c>
      <c r="F17" s="1">
        <f>SUM($B7:F7)</f>
        <v>0</v>
      </c>
      <c r="G17" s="1">
        <f>SUM($B7:G7)</f>
        <v>0</v>
      </c>
      <c r="K17" t="s">
        <v>1</v>
      </c>
      <c r="L17" s="1">
        <f>SUM($L7:L7)</f>
        <v>0</v>
      </c>
      <c r="M17" s="1">
        <f>SUM($L7:M7)</f>
        <v>436.64448788280049</v>
      </c>
      <c r="N17" s="1">
        <f>SUM($L7:N7)</f>
        <v>436.64448788280049</v>
      </c>
      <c r="O17" s="1">
        <f>SUM($L7:O7)</f>
        <v>962.88328393971869</v>
      </c>
      <c r="P17" s="1">
        <f>SUM($L7:P7)</f>
        <v>1784.6056834184583</v>
      </c>
      <c r="Q17" s="1">
        <f>SUM($L7:Q7)</f>
        <v>1784.6056834184583</v>
      </c>
    </row>
    <row r="18" spans="1:18" x14ac:dyDescent="0.25">
      <c r="A18" t="s">
        <v>2</v>
      </c>
      <c r="B18" s="1">
        <f>SUM($B8:B8)</f>
        <v>0</v>
      </c>
      <c r="C18" s="1">
        <f>SUM($B8:C8)</f>
        <v>0</v>
      </c>
      <c r="D18" s="1">
        <f>SUM($B8:D8)</f>
        <v>0</v>
      </c>
      <c r="E18" s="1">
        <f>SUM($B8:E8)</f>
        <v>0</v>
      </c>
      <c r="F18" s="1">
        <f>SUM($B8:F8)</f>
        <v>0</v>
      </c>
      <c r="G18" s="1">
        <f>SUM($B8:G8)</f>
        <v>0</v>
      </c>
      <c r="K18" t="s">
        <v>2</v>
      </c>
      <c r="L18" s="1">
        <f>SUM($L8:L8)</f>
        <v>0</v>
      </c>
      <c r="M18" s="1">
        <f>SUM($L8:M8)</f>
        <v>409.98134981188383</v>
      </c>
      <c r="N18" s="1">
        <f>SUM($L8:N8)</f>
        <v>409.98134981188383</v>
      </c>
      <c r="O18" s="1">
        <f>SUM($L8:O8)</f>
        <v>904.0860457784222</v>
      </c>
      <c r="P18" s="1">
        <f>SUM($L8:P8)</f>
        <v>1675.6310162473462</v>
      </c>
      <c r="Q18" s="1">
        <f>SUM($L8:Q8)</f>
        <v>1675.6310162473462</v>
      </c>
    </row>
    <row r="19" spans="1:18" x14ac:dyDescent="0.25">
      <c r="A19" t="s">
        <v>3</v>
      </c>
      <c r="B19" s="1">
        <f>SUM($B9:B9)</f>
        <v>0</v>
      </c>
      <c r="C19" s="1">
        <f>SUM($B9:C9)</f>
        <v>0</v>
      </c>
      <c r="D19" s="1">
        <f>SUM($B9:D9)</f>
        <v>0</v>
      </c>
      <c r="E19" s="1">
        <f>SUM($B9:E9)</f>
        <v>0</v>
      </c>
      <c r="F19" s="1">
        <f>SUM($B9:F9)</f>
        <v>0</v>
      </c>
      <c r="G19" s="1">
        <f>SUM($B9:G9)</f>
        <v>0</v>
      </c>
      <c r="K19" t="s">
        <v>3</v>
      </c>
      <c r="L19" s="1">
        <f>SUM($L9:L9)</f>
        <v>0</v>
      </c>
      <c r="M19" s="1">
        <f>SUM($L9:M9)</f>
        <v>568.07601235891286</v>
      </c>
      <c r="N19" s="1">
        <f>SUM($L9:N9)</f>
        <v>568.07601235891286</v>
      </c>
      <c r="O19" s="1">
        <f>SUM($L9:O9)</f>
        <v>1252.7145343338166</v>
      </c>
      <c r="P19" s="1">
        <f>SUM($L9:P9)</f>
        <v>2321.7782621855094</v>
      </c>
      <c r="Q19" s="1">
        <f>SUM($L9:Q9)</f>
        <v>2321.7782621855094</v>
      </c>
    </row>
    <row r="20" spans="1:18" x14ac:dyDescent="0.25">
      <c r="A20" t="s">
        <v>4</v>
      </c>
      <c r="B20" s="1">
        <f>SUM($B10:B10)</f>
        <v>0</v>
      </c>
      <c r="C20" s="1">
        <f>SUM($B10:C10)</f>
        <v>2084.7199999999998</v>
      </c>
      <c r="D20" s="1">
        <f>SUM($B10:D10)</f>
        <v>2084.7199999999998</v>
      </c>
      <c r="E20" s="1">
        <f>SUM($B10:E10)</f>
        <v>4597.2</v>
      </c>
      <c r="F20" s="1">
        <f>SUM($B10:F10)</f>
        <v>8520.4399999999987</v>
      </c>
      <c r="G20" s="1">
        <f>SUM($B10:G10)</f>
        <v>8520.4399999999987</v>
      </c>
      <c r="K20" t="s">
        <v>4</v>
      </c>
      <c r="L20" s="1">
        <f>SUM($L10:L10)</f>
        <v>0</v>
      </c>
      <c r="M20" s="1">
        <f>SUM($L10:M10)</f>
        <v>280.21490215860604</v>
      </c>
      <c r="N20" s="1">
        <f>SUM($L10:N10)</f>
        <v>280.21490215860604</v>
      </c>
      <c r="O20" s="1">
        <f>SUM($L10:O10)</f>
        <v>617.92660319061736</v>
      </c>
      <c r="P20" s="1">
        <f>SUM($L10:P10)</f>
        <v>1145.2637576980474</v>
      </c>
      <c r="Q20" s="1">
        <f>SUM($L10:Q10)</f>
        <v>1145.2637576980474</v>
      </c>
    </row>
    <row r="21" spans="1:18" x14ac:dyDescent="0.25">
      <c r="A21" t="s">
        <v>23</v>
      </c>
      <c r="B21" s="15">
        <f t="shared" ref="B21:G21" si="3">SUM(B16:B20)</f>
        <v>0</v>
      </c>
      <c r="C21" s="15">
        <f t="shared" si="3"/>
        <v>2084.7199999999998</v>
      </c>
      <c r="D21" s="15">
        <f t="shared" si="3"/>
        <v>2084.7199999999998</v>
      </c>
      <c r="E21" s="15">
        <f t="shared" si="3"/>
        <v>4597.2</v>
      </c>
      <c r="F21" s="15">
        <f t="shared" si="3"/>
        <v>8520.4399999999987</v>
      </c>
      <c r="G21" s="15">
        <f t="shared" si="3"/>
        <v>8520.4399999999987</v>
      </c>
      <c r="H21" s="15"/>
      <c r="K21" t="s">
        <v>23</v>
      </c>
      <c r="L21" s="15">
        <f t="shared" ref="L21:Q21" si="4">SUM(L16:L20)</f>
        <v>0</v>
      </c>
      <c r="M21" s="15">
        <f t="shared" si="4"/>
        <v>2084.7199999999998</v>
      </c>
      <c r="N21" s="15">
        <f t="shared" si="4"/>
        <v>2084.7199999999998</v>
      </c>
      <c r="O21" s="15">
        <f t="shared" si="4"/>
        <v>4597.2</v>
      </c>
      <c r="P21" s="15">
        <f t="shared" si="4"/>
        <v>8520.4399999999987</v>
      </c>
      <c r="Q21" s="15">
        <f t="shared" si="4"/>
        <v>8520.4399999999987</v>
      </c>
      <c r="R21" s="15"/>
    </row>
    <row r="22" spans="1:18" x14ac:dyDescent="0.25">
      <c r="B22" s="1"/>
      <c r="C22" s="1"/>
      <c r="D22" s="1"/>
      <c r="E22" s="1"/>
      <c r="F22" s="1"/>
      <c r="G22" s="1"/>
    </row>
    <row r="23" spans="1:18" x14ac:dyDescent="0.25">
      <c r="B23" s="1"/>
      <c r="C23" s="1"/>
      <c r="D23" s="1"/>
      <c r="E23" s="1"/>
      <c r="F23" s="1"/>
      <c r="G23" s="1"/>
    </row>
    <row r="24" spans="1:18" ht="20.25" thickBot="1" x14ac:dyDescent="0.35">
      <c r="A24" s="21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8" ht="16.5" thickTop="1" x14ac:dyDescent="0.25">
      <c r="A25" t="s">
        <v>7</v>
      </c>
      <c r="K25" t="s">
        <v>29</v>
      </c>
    </row>
    <row r="26" spans="1:18" x14ac:dyDescent="0.25">
      <c r="A26" t="s">
        <v>5</v>
      </c>
      <c r="B26" s="1" t="s">
        <v>17</v>
      </c>
      <c r="C26" s="1"/>
      <c r="D26" s="1"/>
      <c r="E26" s="1"/>
      <c r="F26" s="1"/>
      <c r="G26" s="1"/>
      <c r="K26" t="s">
        <v>28</v>
      </c>
    </row>
    <row r="27" spans="1:18" x14ac:dyDescent="0.25">
      <c r="B27" s="1">
        <v>2015</v>
      </c>
      <c r="C27" s="1">
        <v>2020</v>
      </c>
      <c r="D27" s="1">
        <v>2025</v>
      </c>
      <c r="E27" s="1">
        <v>2030</v>
      </c>
      <c r="F27" s="1">
        <v>2035</v>
      </c>
      <c r="G27" s="1">
        <v>2040</v>
      </c>
      <c r="L27">
        <v>2015</v>
      </c>
      <c r="M27">
        <v>2020</v>
      </c>
      <c r="N27">
        <v>2025</v>
      </c>
      <c r="O27">
        <v>2030</v>
      </c>
      <c r="P27">
        <v>2035</v>
      </c>
      <c r="Q27">
        <v>2040</v>
      </c>
    </row>
    <row r="28" spans="1:18" x14ac:dyDescent="0.25">
      <c r="A28" t="s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K28" t="s">
        <v>0</v>
      </c>
      <c r="L28" s="19">
        <f>L6+B$34*L38</f>
        <v>0</v>
      </c>
      <c r="M28" s="19">
        <f t="shared" ref="M28:Q32" si="5">M6+C$34*M38</f>
        <v>461.16253489172232</v>
      </c>
      <c r="N28" s="19">
        <f t="shared" si="5"/>
        <v>52.185971224582325</v>
      </c>
      <c r="O28" s="19">
        <f t="shared" si="5"/>
        <v>535.71913917469385</v>
      </c>
      <c r="P28" s="19">
        <f t="shared" si="5"/>
        <v>720.98183975512939</v>
      </c>
      <c r="Q28" s="19">
        <f t="shared" si="5"/>
        <v>0</v>
      </c>
    </row>
    <row r="29" spans="1:18" x14ac:dyDescent="0.25">
      <c r="A29" t="s">
        <v>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K29" t="s">
        <v>1</v>
      </c>
      <c r="L29" s="19">
        <f>L7+B$34*L39</f>
        <v>0</v>
      </c>
      <c r="M29" s="19">
        <f t="shared" si="5"/>
        <v>724.88265504463868</v>
      </c>
      <c r="N29" s="19">
        <f t="shared" si="5"/>
        <v>240.50026768688073</v>
      </c>
      <c r="O29" s="19">
        <f t="shared" si="5"/>
        <v>847.84816736104437</v>
      </c>
      <c r="P29" s="19">
        <f t="shared" si="5"/>
        <v>756.74906150294703</v>
      </c>
      <c r="Q29" s="19">
        <f t="shared" si="5"/>
        <v>0</v>
      </c>
    </row>
    <row r="30" spans="1:18" x14ac:dyDescent="0.25">
      <c r="A30" t="s">
        <v>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K30" t="s">
        <v>2</v>
      </c>
      <c r="L30" s="19">
        <f>L8+B$34*L40</f>
        <v>0</v>
      </c>
      <c r="M30" s="19">
        <f t="shared" si="5"/>
        <v>500.41424075854104</v>
      </c>
      <c r="N30" s="19">
        <f t="shared" si="5"/>
        <v>66.134744841620204</v>
      </c>
      <c r="O30" s="19">
        <f t="shared" si="5"/>
        <v>577.66072428622908</v>
      </c>
      <c r="P30" s="19">
        <f t="shared" si="5"/>
        <v>755.58990956795071</v>
      </c>
      <c r="Q30" s="19">
        <f t="shared" si="5"/>
        <v>0</v>
      </c>
    </row>
    <row r="31" spans="1:18" x14ac:dyDescent="0.25">
      <c r="A31" t="s">
        <v>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K31" t="s">
        <v>3</v>
      </c>
      <c r="L31" s="19">
        <f>L9+B$34*L41</f>
        <v>0</v>
      </c>
      <c r="M31" s="19">
        <f t="shared" si="5"/>
        <v>1682.9481642433298</v>
      </c>
      <c r="N31" s="19">
        <f t="shared" si="5"/>
        <v>1290.5541911903483</v>
      </c>
      <c r="O31" s="19">
        <f t="shared" si="5"/>
        <v>3549.4801918953208</v>
      </c>
      <c r="P31" s="19">
        <f t="shared" si="5"/>
        <v>522.02093232361949</v>
      </c>
      <c r="Q31" s="19">
        <f t="shared" si="5"/>
        <v>0</v>
      </c>
    </row>
    <row r="32" spans="1:18" x14ac:dyDescent="0.25">
      <c r="A32" t="s">
        <v>4</v>
      </c>
      <c r="B32" s="1">
        <v>0</v>
      </c>
      <c r="C32" s="1">
        <v>3853.55</v>
      </c>
      <c r="D32" s="1">
        <v>1798.51</v>
      </c>
      <c r="E32" s="1">
        <v>6036.84</v>
      </c>
      <c r="F32" s="1">
        <v>3246.7</v>
      </c>
      <c r="G32" s="1">
        <v>0</v>
      </c>
      <c r="K32" t="s">
        <v>4</v>
      </c>
      <c r="L32" s="19">
        <f>L10+B$34*L42</f>
        <v>0</v>
      </c>
      <c r="M32" s="19">
        <f t="shared" si="5"/>
        <v>484.14240506176867</v>
      </c>
      <c r="N32" s="19">
        <f t="shared" si="5"/>
        <v>149.13482505656808</v>
      </c>
      <c r="O32" s="19">
        <f t="shared" si="5"/>
        <v>526.13177728271205</v>
      </c>
      <c r="P32" s="19">
        <f t="shared" si="5"/>
        <v>491.3582568503532</v>
      </c>
      <c r="Q32" s="19">
        <f t="shared" si="5"/>
        <v>0</v>
      </c>
    </row>
    <row r="33" spans="1:18" x14ac:dyDescent="0.25">
      <c r="A33" t="s">
        <v>23</v>
      </c>
      <c r="B33" s="15">
        <f t="shared" ref="B33:G33" si="6">SUM(B28:B32)</f>
        <v>0</v>
      </c>
      <c r="C33" s="15">
        <f t="shared" si="6"/>
        <v>3853.55</v>
      </c>
      <c r="D33" s="15">
        <f t="shared" si="6"/>
        <v>1798.51</v>
      </c>
      <c r="E33" s="15">
        <f t="shared" si="6"/>
        <v>6036.84</v>
      </c>
      <c r="F33" s="15">
        <f t="shared" si="6"/>
        <v>3246.7</v>
      </c>
      <c r="G33" s="15">
        <f t="shared" si="6"/>
        <v>0</v>
      </c>
      <c r="H33" s="15"/>
      <c r="K33" t="s">
        <v>23</v>
      </c>
      <c r="L33" s="15">
        <f t="shared" ref="L33:Q33" si="7">SUM(L28:L32)</f>
        <v>0</v>
      </c>
      <c r="M33" s="15">
        <f t="shared" si="7"/>
        <v>3853.5500000000006</v>
      </c>
      <c r="N33" s="15">
        <f t="shared" si="7"/>
        <v>1798.5099999999998</v>
      </c>
      <c r="O33" s="15">
        <f t="shared" si="7"/>
        <v>6036.8400000000011</v>
      </c>
      <c r="P33" s="15">
        <f t="shared" si="7"/>
        <v>3246.7</v>
      </c>
      <c r="Q33" s="15">
        <f t="shared" si="7"/>
        <v>0</v>
      </c>
      <c r="R33" s="15"/>
    </row>
    <row r="34" spans="1:18" x14ac:dyDescent="0.25">
      <c r="A34" s="23" t="s">
        <v>26</v>
      </c>
      <c r="B34" s="24">
        <f t="shared" ref="B34:G34" si="8">B33-B11</f>
        <v>0</v>
      </c>
      <c r="C34" s="24">
        <f t="shared" si="8"/>
        <v>1768.8300000000004</v>
      </c>
      <c r="D34" s="24">
        <f t="shared" si="8"/>
        <v>1798.51</v>
      </c>
      <c r="E34" s="24">
        <f t="shared" si="8"/>
        <v>3524.36</v>
      </c>
      <c r="F34" s="24">
        <f t="shared" si="8"/>
        <v>-676.54</v>
      </c>
      <c r="G34" s="25">
        <f t="shared" si="8"/>
        <v>0</v>
      </c>
    </row>
    <row r="35" spans="1:18" x14ac:dyDescent="0.25">
      <c r="B35" s="1"/>
      <c r="C35" s="1"/>
      <c r="D35" s="1"/>
      <c r="E35" s="1"/>
      <c r="F35" s="1"/>
      <c r="G35" s="1"/>
    </row>
    <row r="36" spans="1:18" x14ac:dyDescent="0.25">
      <c r="A36" s="22" t="s">
        <v>27</v>
      </c>
      <c r="B36" s="1"/>
      <c r="C36" s="1"/>
      <c r="D36" s="1"/>
      <c r="E36" s="1"/>
      <c r="F36" s="1"/>
      <c r="G36" s="1"/>
      <c r="K36" t="s">
        <v>30</v>
      </c>
    </row>
    <row r="37" spans="1:18" x14ac:dyDescent="0.25">
      <c r="B37" s="1">
        <v>2015</v>
      </c>
      <c r="C37" s="1">
        <v>2020</v>
      </c>
      <c r="D37" s="1">
        <v>2025</v>
      </c>
      <c r="E37" s="1">
        <v>2030</v>
      </c>
      <c r="F37" s="1">
        <v>2035</v>
      </c>
      <c r="G37" s="1">
        <v>2040</v>
      </c>
      <c r="L37">
        <v>2015</v>
      </c>
      <c r="M37">
        <v>2020</v>
      </c>
      <c r="N37">
        <v>2025</v>
      </c>
      <c r="O37">
        <v>2030</v>
      </c>
      <c r="P37">
        <v>2035</v>
      </c>
      <c r="Q37">
        <v>2040</v>
      </c>
    </row>
    <row r="38" spans="1:18" x14ac:dyDescent="0.25">
      <c r="A38" t="s">
        <v>0</v>
      </c>
      <c r="B38" s="1">
        <v>535</v>
      </c>
      <c r="C38" s="1">
        <v>535</v>
      </c>
      <c r="D38" s="1">
        <v>535</v>
      </c>
      <c r="E38" s="1">
        <v>535</v>
      </c>
      <c r="F38" s="1">
        <v>535</v>
      </c>
      <c r="G38" s="1">
        <v>535</v>
      </c>
      <c r="K38" t="s">
        <v>0</v>
      </c>
      <c r="L38" s="16">
        <f>B38/B$43</f>
        <v>4.03426485891384E-2</v>
      </c>
      <c r="M38" s="16">
        <f t="shared" ref="M38:Q42" si="9">C38/C$43</f>
        <v>4.03426485891384E-2</v>
      </c>
      <c r="N38" s="16">
        <f t="shared" si="9"/>
        <v>2.9016225222313095E-2</v>
      </c>
      <c r="O38" s="16">
        <f t="shared" si="9"/>
        <v>1.8707752387686172E-2</v>
      </c>
      <c r="P38" s="16">
        <f t="shared" si="9"/>
        <v>1.8609258784526697E-2</v>
      </c>
      <c r="Q38" s="16">
        <f t="shared" si="9"/>
        <v>1.8414494788870073E-2</v>
      </c>
    </row>
    <row r="39" spans="1:18" x14ac:dyDescent="0.25">
      <c r="A39" t="s">
        <v>1</v>
      </c>
      <c r="B39" s="1">
        <v>2161</v>
      </c>
      <c r="C39" s="1">
        <v>2161</v>
      </c>
      <c r="D39" s="1">
        <v>2465.56</v>
      </c>
      <c r="E39" s="1">
        <v>2609.64</v>
      </c>
      <c r="F39" s="1">
        <v>2761</v>
      </c>
      <c r="G39" s="1">
        <v>2925.51</v>
      </c>
      <c r="K39" t="s">
        <v>1</v>
      </c>
      <c r="L39" s="16">
        <f>B39/B$43</f>
        <v>0.16295413757220203</v>
      </c>
      <c r="M39" s="16">
        <f t="shared" si="9"/>
        <v>0.16295413757220203</v>
      </c>
      <c r="N39" s="16">
        <f t="shared" si="9"/>
        <v>0.13372195188621733</v>
      </c>
      <c r="O39" s="16">
        <f t="shared" si="9"/>
        <v>9.1253269048600635E-2</v>
      </c>
      <c r="P39" s="16">
        <f t="shared" si="9"/>
        <v>9.6037688792669551E-2</v>
      </c>
      <c r="Q39" s="16">
        <f t="shared" si="9"/>
        <v>0.10069493205567717</v>
      </c>
    </row>
    <row r="40" spans="1:18" x14ac:dyDescent="0.25">
      <c r="A40" t="s">
        <v>2</v>
      </c>
      <c r="B40" s="1">
        <v>678</v>
      </c>
      <c r="C40" s="1">
        <v>678</v>
      </c>
      <c r="D40" s="1">
        <v>678</v>
      </c>
      <c r="E40" s="1">
        <v>678</v>
      </c>
      <c r="F40" s="1">
        <v>678</v>
      </c>
      <c r="G40" s="1">
        <v>817.56</v>
      </c>
      <c r="K40" t="s">
        <v>2</v>
      </c>
      <c r="L40" s="16">
        <f>B40/B$43</f>
        <v>5.1125823819506235E-2</v>
      </c>
      <c r="M40" s="16">
        <f t="shared" si="9"/>
        <v>5.1125823819506235E-2</v>
      </c>
      <c r="N40" s="16">
        <f t="shared" si="9"/>
        <v>3.677196392659491E-2</v>
      </c>
      <c r="O40" s="16">
        <f t="shared" si="9"/>
        <v>2.3708142278226589E-2</v>
      </c>
      <c r="P40" s="16">
        <f t="shared" si="9"/>
        <v>2.3583322347493645E-2</v>
      </c>
      <c r="Q40" s="16">
        <f t="shared" si="9"/>
        <v>2.8140101606707692E-2</v>
      </c>
    </row>
    <row r="41" spans="1:18" x14ac:dyDescent="0.25">
      <c r="A41" t="s">
        <v>3</v>
      </c>
      <c r="B41" s="1">
        <v>8358.5</v>
      </c>
      <c r="C41" s="1">
        <v>8358.5</v>
      </c>
      <c r="D41" s="1">
        <v>13230.5</v>
      </c>
      <c r="E41" s="1">
        <v>23246.23</v>
      </c>
      <c r="F41" s="1">
        <v>23246.23</v>
      </c>
      <c r="G41" s="1">
        <v>23246.23</v>
      </c>
      <c r="K41" t="s">
        <v>3</v>
      </c>
      <c r="L41" s="16">
        <f>B41/B$43</f>
        <v>0.63028790323796891</v>
      </c>
      <c r="M41" s="16">
        <f t="shared" si="9"/>
        <v>0.63028790323796891</v>
      </c>
      <c r="N41" s="16">
        <f t="shared" si="9"/>
        <v>0.71756853795105302</v>
      </c>
      <c r="O41" s="16">
        <f t="shared" si="9"/>
        <v>0.81286862577047092</v>
      </c>
      <c r="P41" s="16">
        <f t="shared" si="9"/>
        <v>0.80858899034509912</v>
      </c>
      <c r="Q41" s="16">
        <f t="shared" si="9"/>
        <v>0.80012631999229</v>
      </c>
    </row>
    <row r="42" spans="1:18" x14ac:dyDescent="0.25">
      <c r="A42" t="s">
        <v>4</v>
      </c>
      <c r="B42" s="1">
        <v>1528.9</v>
      </c>
      <c r="C42" s="1">
        <v>1528.9</v>
      </c>
      <c r="D42" s="1">
        <v>1528.9</v>
      </c>
      <c r="E42" s="1">
        <v>1528.9</v>
      </c>
      <c r="F42" s="1">
        <v>1528.9</v>
      </c>
      <c r="G42" s="1">
        <v>1528.9</v>
      </c>
      <c r="K42" t="s">
        <v>4</v>
      </c>
      <c r="L42" s="16">
        <f>B42/B$43</f>
        <v>0.1152894867811845</v>
      </c>
      <c r="M42" s="16">
        <f t="shared" si="9"/>
        <v>0.1152894867811845</v>
      </c>
      <c r="N42" s="16">
        <f t="shared" si="9"/>
        <v>8.2921321013821478E-2</v>
      </c>
      <c r="O42" s="16">
        <f t="shared" si="9"/>
        <v>5.3462210515015686E-2</v>
      </c>
      <c r="P42" s="16">
        <f t="shared" si="9"/>
        <v>5.3180739730210966E-2</v>
      </c>
      <c r="Q42" s="16">
        <f t="shared" si="9"/>
        <v>5.2624151556455057E-2</v>
      </c>
    </row>
    <row r="43" spans="1:18" x14ac:dyDescent="0.25">
      <c r="A43" t="s">
        <v>23</v>
      </c>
      <c r="B43" s="15">
        <f t="shared" ref="B43:G43" si="10">SUM(B38:B42)</f>
        <v>13261.4</v>
      </c>
      <c r="C43" s="15">
        <f t="shared" si="10"/>
        <v>13261.4</v>
      </c>
      <c r="D43" s="15">
        <f t="shared" si="10"/>
        <v>18437.960000000003</v>
      </c>
      <c r="E43" s="15">
        <f t="shared" si="10"/>
        <v>28597.77</v>
      </c>
      <c r="F43" s="15">
        <f t="shared" si="10"/>
        <v>28749.13</v>
      </c>
      <c r="G43" s="15">
        <f t="shared" si="10"/>
        <v>29053.200000000001</v>
      </c>
      <c r="H43" s="15"/>
      <c r="K43" t="s">
        <v>23</v>
      </c>
      <c r="L43" s="18">
        <f t="shared" ref="L43:Q43" si="11">SUM(L38:L42)</f>
        <v>1</v>
      </c>
      <c r="M43" s="18">
        <f t="shared" si="11"/>
        <v>1</v>
      </c>
      <c r="N43" s="18">
        <f t="shared" si="11"/>
        <v>0.99999999999999978</v>
      </c>
      <c r="O43" s="18">
        <f t="shared" si="11"/>
        <v>1</v>
      </c>
      <c r="P43" s="18">
        <f t="shared" si="11"/>
        <v>1</v>
      </c>
      <c r="Q43" s="18">
        <f t="shared" si="11"/>
        <v>1</v>
      </c>
      <c r="R43" s="15"/>
    </row>
    <row r="44" spans="1:18" x14ac:dyDescent="0.25">
      <c r="B44" s="1"/>
      <c r="C44" s="1"/>
      <c r="D44" s="1"/>
      <c r="E44" s="1"/>
      <c r="F44" s="1"/>
      <c r="G44" s="1"/>
    </row>
    <row r="45" spans="1:18" x14ac:dyDescent="0.25">
      <c r="A45" t="s">
        <v>18</v>
      </c>
      <c r="B45" s="1"/>
      <c r="C45" s="1"/>
      <c r="D45" s="1"/>
      <c r="E45" s="1"/>
      <c r="F45" s="1"/>
      <c r="G45" s="1"/>
      <c r="K45" t="s">
        <v>24</v>
      </c>
    </row>
    <row r="46" spans="1:18" x14ac:dyDescent="0.25">
      <c r="B46" s="1">
        <v>2015</v>
      </c>
      <c r="C46" s="1">
        <v>2020</v>
      </c>
      <c r="D46" s="1">
        <v>2025</v>
      </c>
      <c r="E46" s="1">
        <v>2030</v>
      </c>
      <c r="F46" s="1">
        <v>2035</v>
      </c>
      <c r="G46" s="1">
        <v>2040</v>
      </c>
      <c r="L46" s="1">
        <v>2015</v>
      </c>
      <c r="M46" s="1">
        <v>2020</v>
      </c>
      <c r="N46" s="1">
        <v>2025</v>
      </c>
      <c r="O46" s="1">
        <v>2030</v>
      </c>
      <c r="P46" s="1">
        <v>2035</v>
      </c>
      <c r="Q46" s="1">
        <v>2040</v>
      </c>
    </row>
    <row r="47" spans="1:18" x14ac:dyDescent="0.25">
      <c r="A47" t="s">
        <v>0</v>
      </c>
      <c r="B47" s="1">
        <f>SUM($B28:B28)</f>
        <v>0</v>
      </c>
      <c r="C47" s="1">
        <f>SUM($B28:C28)</f>
        <v>0</v>
      </c>
      <c r="D47" s="1">
        <f>SUM($B28:D28)</f>
        <v>0</v>
      </c>
      <c r="E47" s="1">
        <f>SUM($B28:E28)</f>
        <v>0</v>
      </c>
      <c r="F47" s="1">
        <f>SUM($B28:F28)</f>
        <v>0</v>
      </c>
      <c r="G47" s="1">
        <f>SUM($B28:G28)</f>
        <v>0</v>
      </c>
      <c r="K47" t="s">
        <v>0</v>
      </c>
      <c r="L47" s="17">
        <f>SUM($L28:L28)</f>
        <v>0</v>
      </c>
      <c r="M47" s="17">
        <f>SUM($L28:M28)</f>
        <v>461.16253489172232</v>
      </c>
      <c r="N47" s="17">
        <f>SUM($L28:N28)</f>
        <v>513.34850611630463</v>
      </c>
      <c r="O47" s="17">
        <f>SUM($L28:O28)</f>
        <v>1049.0676452909984</v>
      </c>
      <c r="P47" s="17">
        <f>SUM($L28:P28)</f>
        <v>1770.0494850461278</v>
      </c>
      <c r="Q47" s="17">
        <f>SUM($L28:Q28)</f>
        <v>1770.0494850461278</v>
      </c>
    </row>
    <row r="48" spans="1:18" x14ac:dyDescent="0.25">
      <c r="A48" t="s">
        <v>1</v>
      </c>
      <c r="B48" s="1">
        <f>SUM($B29:B29)</f>
        <v>0</v>
      </c>
      <c r="C48" s="1">
        <f>SUM($B29:C29)</f>
        <v>0</v>
      </c>
      <c r="D48" s="1">
        <f>SUM($B29:D29)</f>
        <v>0</v>
      </c>
      <c r="E48" s="1">
        <f>SUM($B29:E29)</f>
        <v>0</v>
      </c>
      <c r="F48" s="1">
        <f>SUM($B29:F29)</f>
        <v>0</v>
      </c>
      <c r="G48" s="1">
        <f>SUM($B29:G29)</f>
        <v>0</v>
      </c>
      <c r="K48" t="s">
        <v>1</v>
      </c>
      <c r="L48" s="17">
        <f>SUM($L29:L29)</f>
        <v>0</v>
      </c>
      <c r="M48" s="17">
        <f>SUM($L29:M29)</f>
        <v>724.88265504463868</v>
      </c>
      <c r="N48" s="17">
        <f>SUM($L29:N29)</f>
        <v>965.38292273151944</v>
      </c>
      <c r="O48" s="17">
        <f>SUM($L29:O29)</f>
        <v>1813.2310900925638</v>
      </c>
      <c r="P48" s="17">
        <f>SUM($L29:P29)</f>
        <v>2569.980151595511</v>
      </c>
      <c r="Q48" s="17">
        <f>SUM($L29:Q29)</f>
        <v>2569.980151595511</v>
      </c>
    </row>
    <row r="49" spans="1:18" x14ac:dyDescent="0.25">
      <c r="A49" t="s">
        <v>2</v>
      </c>
      <c r="B49" s="1">
        <f>SUM($B30:B30)</f>
        <v>0</v>
      </c>
      <c r="C49" s="1">
        <f>SUM($B30:C30)</f>
        <v>0</v>
      </c>
      <c r="D49" s="1">
        <f>SUM($B30:D30)</f>
        <v>0</v>
      </c>
      <c r="E49" s="1">
        <f>SUM($B30:E30)</f>
        <v>0</v>
      </c>
      <c r="F49" s="1">
        <f>SUM($B30:F30)</f>
        <v>0</v>
      </c>
      <c r="G49" s="1">
        <f>SUM($B30:G30)</f>
        <v>0</v>
      </c>
      <c r="K49" t="s">
        <v>2</v>
      </c>
      <c r="L49" s="17">
        <f>SUM($L30:L30)</f>
        <v>0</v>
      </c>
      <c r="M49" s="17">
        <f>SUM($L30:M30)</f>
        <v>500.41424075854104</v>
      </c>
      <c r="N49" s="17">
        <f>SUM($L30:N30)</f>
        <v>566.54898560016125</v>
      </c>
      <c r="O49" s="17">
        <f>SUM($L30:O30)</f>
        <v>1144.2097098863903</v>
      </c>
      <c r="P49" s="17">
        <f>SUM($L30:P30)</f>
        <v>1899.7996194543412</v>
      </c>
      <c r="Q49" s="17">
        <f>SUM($L30:Q30)</f>
        <v>1899.7996194543412</v>
      </c>
    </row>
    <row r="50" spans="1:18" x14ac:dyDescent="0.25">
      <c r="A50" t="s">
        <v>3</v>
      </c>
      <c r="B50" s="1">
        <f>SUM($B31:B31)</f>
        <v>0</v>
      </c>
      <c r="C50" s="1">
        <f>SUM($B31:C31)</f>
        <v>0</v>
      </c>
      <c r="D50" s="1">
        <f>SUM($B31:D31)</f>
        <v>0</v>
      </c>
      <c r="E50" s="1">
        <f>SUM($B31:E31)</f>
        <v>0</v>
      </c>
      <c r="F50" s="1">
        <f>SUM($B31:F31)</f>
        <v>0</v>
      </c>
      <c r="G50" s="1">
        <f>SUM($B31:G31)</f>
        <v>0</v>
      </c>
      <c r="K50" t="s">
        <v>3</v>
      </c>
      <c r="L50" s="17">
        <f>SUM($L31:L31)</f>
        <v>0</v>
      </c>
      <c r="M50" s="17">
        <f>SUM($L31:M31)</f>
        <v>1682.9481642433298</v>
      </c>
      <c r="N50" s="17">
        <f>SUM($L31:N31)</f>
        <v>2973.5023554336781</v>
      </c>
      <c r="O50" s="17">
        <f>SUM($L31:O31)</f>
        <v>6522.9825473289984</v>
      </c>
      <c r="P50" s="17">
        <f>SUM($L31:P31)</f>
        <v>7045.0034796526179</v>
      </c>
      <c r="Q50" s="17">
        <f>SUM($L31:Q31)</f>
        <v>7045.0034796526179</v>
      </c>
    </row>
    <row r="51" spans="1:18" x14ac:dyDescent="0.25">
      <c r="A51" t="s">
        <v>4</v>
      </c>
      <c r="B51" s="1">
        <f>SUM($B32:B32)</f>
        <v>0</v>
      </c>
      <c r="C51" s="1">
        <f>SUM($B32:C32)</f>
        <v>3853.55</v>
      </c>
      <c r="D51" s="1">
        <f>SUM($B32:D32)</f>
        <v>5652.06</v>
      </c>
      <c r="E51" s="1">
        <f>SUM($B32:E32)</f>
        <v>11688.900000000001</v>
      </c>
      <c r="F51" s="1">
        <f>SUM($B32:F32)</f>
        <v>14935.600000000002</v>
      </c>
      <c r="G51" s="1">
        <f>SUM($B32:G32)</f>
        <v>14935.600000000002</v>
      </c>
      <c r="K51" t="s">
        <v>4</v>
      </c>
      <c r="L51" s="17">
        <f>SUM($L32:L32)</f>
        <v>0</v>
      </c>
      <c r="M51" s="17">
        <f>SUM($L32:M32)</f>
        <v>484.14240506176867</v>
      </c>
      <c r="N51" s="17">
        <f>SUM($L32:N32)</f>
        <v>633.27723011833677</v>
      </c>
      <c r="O51" s="17">
        <f>SUM($L32:O32)</f>
        <v>1159.4090074010487</v>
      </c>
      <c r="P51" s="17">
        <f>SUM($L32:P32)</f>
        <v>1650.7672642514019</v>
      </c>
      <c r="Q51" s="17">
        <f>SUM($L32:Q32)</f>
        <v>1650.7672642514019</v>
      </c>
    </row>
    <row r="52" spans="1:18" x14ac:dyDescent="0.25">
      <c r="A52" t="s">
        <v>23</v>
      </c>
      <c r="B52" s="15">
        <f t="shared" ref="B52:G52" si="12">SUM(B47:B51)</f>
        <v>0</v>
      </c>
      <c r="C52" s="15">
        <f t="shared" si="12"/>
        <v>3853.55</v>
      </c>
      <c r="D52" s="15">
        <f t="shared" si="12"/>
        <v>5652.06</v>
      </c>
      <c r="E52" s="15">
        <f t="shared" si="12"/>
        <v>11688.900000000001</v>
      </c>
      <c r="F52" s="15">
        <f t="shared" si="12"/>
        <v>14935.600000000002</v>
      </c>
      <c r="G52" s="15">
        <f t="shared" si="12"/>
        <v>14935.600000000002</v>
      </c>
      <c r="H52" s="15"/>
      <c r="K52" t="s">
        <v>23</v>
      </c>
      <c r="L52" s="20">
        <f t="shared" ref="L52:Q52" si="13">SUM(L47:L51)</f>
        <v>0</v>
      </c>
      <c r="M52" s="20">
        <f t="shared" si="13"/>
        <v>3853.5500000000006</v>
      </c>
      <c r="N52" s="20">
        <f t="shared" si="13"/>
        <v>5652.06</v>
      </c>
      <c r="O52" s="20">
        <f t="shared" si="13"/>
        <v>11688.900000000001</v>
      </c>
      <c r="P52" s="20">
        <f t="shared" si="13"/>
        <v>14935.6</v>
      </c>
      <c r="Q52" s="20">
        <f t="shared" si="13"/>
        <v>14935.6</v>
      </c>
      <c r="R52" s="15"/>
    </row>
  </sheetData>
  <phoneticPr fontId="9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topLeftCell="A19" zoomScale="75" workbookViewId="0">
      <selection activeCell="H50" sqref="H50"/>
    </sheetView>
  </sheetViews>
  <sheetFormatPr defaultColWidth="11" defaultRowHeight="15.75" x14ac:dyDescent="0.25"/>
  <cols>
    <col min="1" max="1" width="12.875" customWidth="1"/>
    <col min="9" max="9" width="13" customWidth="1"/>
    <col min="10" max="10" width="13.625" customWidth="1"/>
  </cols>
  <sheetData>
    <row r="1" spans="1:16" ht="20.25" thickBot="1" x14ac:dyDescent="0.3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thickTop="1" x14ac:dyDescent="0.25">
      <c r="A2" s="1" t="s">
        <v>8</v>
      </c>
      <c r="B2" s="1"/>
      <c r="C2" s="1"/>
      <c r="D2" s="1"/>
      <c r="E2" s="1"/>
      <c r="F2" s="1"/>
      <c r="G2" s="1"/>
      <c r="J2" t="s">
        <v>34</v>
      </c>
    </row>
    <row r="3" spans="1:16" x14ac:dyDescent="0.25">
      <c r="A3" t="s">
        <v>36</v>
      </c>
      <c r="C3" s="1"/>
      <c r="D3" s="1"/>
      <c r="E3" s="1"/>
      <c r="F3" s="1"/>
      <c r="G3" s="1"/>
      <c r="J3" t="s">
        <v>35</v>
      </c>
    </row>
    <row r="4" spans="1:16" x14ac:dyDescent="0.25">
      <c r="B4" s="1">
        <v>2015</v>
      </c>
      <c r="C4" s="1">
        <v>2020</v>
      </c>
      <c r="D4" s="1">
        <v>2025</v>
      </c>
      <c r="E4" s="1">
        <v>2030</v>
      </c>
      <c r="F4" s="1">
        <v>2035</v>
      </c>
      <c r="G4" s="1">
        <v>2040</v>
      </c>
      <c r="I4" t="s">
        <v>39</v>
      </c>
      <c r="K4">
        <v>2015</v>
      </c>
      <c r="L4">
        <v>2020</v>
      </c>
      <c r="M4">
        <v>2025</v>
      </c>
      <c r="N4">
        <v>2030</v>
      </c>
      <c r="O4">
        <v>2035</v>
      </c>
      <c r="P4">
        <v>2040</v>
      </c>
    </row>
    <row r="5" spans="1:16" x14ac:dyDescent="0.25">
      <c r="A5" t="s">
        <v>0</v>
      </c>
      <c r="B5" s="1">
        <v>3821.26</v>
      </c>
      <c r="C5" s="1">
        <v>12840.61</v>
      </c>
      <c r="D5" s="1">
        <v>0</v>
      </c>
      <c r="E5" s="1">
        <v>0</v>
      </c>
      <c r="F5" s="1">
        <v>0</v>
      </c>
      <c r="G5" s="1">
        <v>0</v>
      </c>
      <c r="I5" t="s">
        <v>40</v>
      </c>
      <c r="J5" t="s">
        <v>0</v>
      </c>
      <c r="K5" s="19">
        <f>$I$6*B$10*K14</f>
        <v>2097.9775662582215</v>
      </c>
      <c r="L5" s="19">
        <f t="shared" ref="L5:P9" si="0">$I$6*C$10*L14</f>
        <v>2065.5167731699271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</row>
    <row r="6" spans="1:16" x14ac:dyDescent="0.25">
      <c r="A6" t="s">
        <v>1</v>
      </c>
      <c r="B6" s="1">
        <v>734.94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I6" s="32">
        <v>0.9</v>
      </c>
      <c r="J6" t="s">
        <v>1</v>
      </c>
      <c r="K6" s="19">
        <f>$I$6*B$10*K15</f>
        <v>2357.2363886219587</v>
      </c>
      <c r="L6" s="19">
        <f t="shared" si="0"/>
        <v>2814.9894573667211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</row>
    <row r="7" spans="1:16" x14ac:dyDescent="0.25">
      <c r="A7" t="s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J7" t="s">
        <v>2</v>
      </c>
      <c r="K7" s="19">
        <f>$I$6*B$10*K16</f>
        <v>1562.2082230398869</v>
      </c>
      <c r="L7" s="19">
        <f t="shared" si="0"/>
        <v>2969.0678740148419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</row>
    <row r="8" spans="1:16" x14ac:dyDescent="0.25">
      <c r="A8" t="s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J8" t="s">
        <v>3</v>
      </c>
      <c r="K8" s="19">
        <f>$I$6*B$10*K17</f>
        <v>1385.2147198159757</v>
      </c>
      <c r="L8" s="19">
        <f t="shared" si="0"/>
        <v>2126.2560657053623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</row>
    <row r="9" spans="1:16" x14ac:dyDescent="0.25">
      <c r="A9" t="s">
        <v>4</v>
      </c>
      <c r="B9" s="1">
        <v>5400.36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J9" t="s">
        <v>4</v>
      </c>
      <c r="K9" s="19">
        <f>$I$6*B$10*K18</f>
        <v>1558.2671022639579</v>
      </c>
      <c r="L9" s="19">
        <f t="shared" si="0"/>
        <v>1580.7188297431492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</row>
    <row r="10" spans="1:16" x14ac:dyDescent="0.25">
      <c r="A10" t="s">
        <v>31</v>
      </c>
      <c r="B10" s="27">
        <f t="shared" ref="B10:G10" si="1">SUM(B5:B9)</f>
        <v>9956.5600000000013</v>
      </c>
      <c r="C10" s="27">
        <f t="shared" si="1"/>
        <v>12840.61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J10" t="s">
        <v>23</v>
      </c>
      <c r="K10" s="27">
        <f t="shared" ref="K10:P10" si="2">SUM(K5:K9)</f>
        <v>8960.9040000000005</v>
      </c>
      <c r="L10" s="27">
        <f t="shared" si="2"/>
        <v>11556.549000000001</v>
      </c>
      <c r="M10" s="27">
        <f t="shared" si="2"/>
        <v>0</v>
      </c>
      <c r="N10" s="27">
        <f t="shared" si="2"/>
        <v>0</v>
      </c>
      <c r="O10" s="27">
        <f t="shared" si="2"/>
        <v>0</v>
      </c>
      <c r="P10" s="27">
        <f t="shared" si="2"/>
        <v>0</v>
      </c>
    </row>
    <row r="11" spans="1:16" x14ac:dyDescent="0.25">
      <c r="B11" s="1"/>
      <c r="C11" s="1"/>
      <c r="D11" s="1"/>
      <c r="E11" s="1"/>
      <c r="F11" s="1"/>
      <c r="G11" s="1"/>
    </row>
    <row r="12" spans="1:16" x14ac:dyDescent="0.25">
      <c r="A12" s="28" t="s">
        <v>32</v>
      </c>
      <c r="B12" s="1"/>
      <c r="C12" s="1"/>
      <c r="D12" s="1"/>
      <c r="E12" s="1"/>
      <c r="F12" s="1"/>
      <c r="G12" s="1"/>
      <c r="J12" t="s">
        <v>33</v>
      </c>
    </row>
    <row r="13" spans="1:16" x14ac:dyDescent="0.25">
      <c r="B13" s="1">
        <v>2015</v>
      </c>
      <c r="C13" s="1">
        <v>2020</v>
      </c>
      <c r="D13" s="1">
        <v>2025</v>
      </c>
      <c r="E13" s="1">
        <v>2030</v>
      </c>
      <c r="F13" s="1">
        <v>2035</v>
      </c>
      <c r="G13" s="1">
        <v>2040</v>
      </c>
      <c r="K13">
        <v>2015</v>
      </c>
      <c r="L13">
        <v>2020</v>
      </c>
      <c r="M13">
        <v>2025</v>
      </c>
      <c r="N13">
        <v>2030</v>
      </c>
      <c r="O13">
        <v>2035</v>
      </c>
      <c r="P13">
        <v>2040</v>
      </c>
    </row>
    <row r="14" spans="1:16" x14ac:dyDescent="0.25">
      <c r="A14" t="s">
        <v>0</v>
      </c>
      <c r="B14" s="1">
        <v>5642.7</v>
      </c>
      <c r="C14" s="1">
        <v>7918.7</v>
      </c>
      <c r="D14" s="1">
        <v>14620.93</v>
      </c>
      <c r="E14" s="1">
        <v>14620.93</v>
      </c>
      <c r="F14" s="1">
        <v>14620.93</v>
      </c>
      <c r="G14" s="1">
        <v>14620.93</v>
      </c>
      <c r="J14" t="s">
        <v>0</v>
      </c>
      <c r="K14" s="16">
        <f t="shared" ref="K14:P18" si="3">B14/B$19</f>
        <v>0.23412566034165985</v>
      </c>
      <c r="L14" s="16">
        <f t="shared" si="3"/>
        <v>0.17873127809780645</v>
      </c>
      <c r="M14" s="16">
        <f t="shared" si="3"/>
        <v>0.24906012187838669</v>
      </c>
      <c r="N14" s="16">
        <f t="shared" si="3"/>
        <v>0.24906012187838669</v>
      </c>
      <c r="O14" s="16">
        <f t="shared" si="3"/>
        <v>0.24906012187838669</v>
      </c>
      <c r="P14" s="16">
        <f t="shared" si="3"/>
        <v>0.24906012187838669</v>
      </c>
    </row>
    <row r="15" spans="1:16" x14ac:dyDescent="0.25">
      <c r="A15" t="s">
        <v>1</v>
      </c>
      <c r="B15" s="1">
        <v>6340</v>
      </c>
      <c r="C15" s="1">
        <v>10792</v>
      </c>
      <c r="D15" s="1">
        <v>10792</v>
      </c>
      <c r="E15" s="1">
        <v>10792</v>
      </c>
      <c r="F15" s="1">
        <v>10792</v>
      </c>
      <c r="G15" s="1">
        <v>10792</v>
      </c>
      <c r="J15" t="s">
        <v>1</v>
      </c>
      <c r="K15" s="16">
        <f t="shared" si="3"/>
        <v>0.26305787771211009</v>
      </c>
      <c r="L15" s="16">
        <f t="shared" si="3"/>
        <v>0.24358391569721383</v>
      </c>
      <c r="M15" s="16">
        <f t="shared" si="3"/>
        <v>0.18383624265430099</v>
      </c>
      <c r="N15" s="16">
        <f t="shared" si="3"/>
        <v>0.18383624265430099</v>
      </c>
      <c r="O15" s="16">
        <f t="shared" si="3"/>
        <v>0.18383624265430099</v>
      </c>
      <c r="P15" s="16">
        <f t="shared" si="3"/>
        <v>0.18383624265430099</v>
      </c>
    </row>
    <row r="16" spans="1:16" x14ac:dyDescent="0.25">
      <c r="A16" t="s">
        <v>2</v>
      </c>
      <c r="B16" s="1">
        <v>4201.7</v>
      </c>
      <c r="C16" s="1">
        <v>11382.7</v>
      </c>
      <c r="D16" s="1">
        <v>13763.7</v>
      </c>
      <c r="E16" s="1">
        <v>13763.7</v>
      </c>
      <c r="F16" s="1">
        <v>13763.7</v>
      </c>
      <c r="G16" s="1">
        <v>13763.7</v>
      </c>
      <c r="J16" t="s">
        <v>2</v>
      </c>
      <c r="K16" s="16">
        <f t="shared" si="3"/>
        <v>0.17433600706356039</v>
      </c>
      <c r="L16" s="16">
        <f t="shared" si="3"/>
        <v>0.25691647861440658</v>
      </c>
      <c r="M16" s="16">
        <f t="shared" si="3"/>
        <v>0.23445764390483717</v>
      </c>
      <c r="N16" s="16">
        <f t="shared" si="3"/>
        <v>0.23445764390483717</v>
      </c>
      <c r="O16" s="16">
        <f t="shared" si="3"/>
        <v>0.23445764390483717</v>
      </c>
      <c r="P16" s="16">
        <f t="shared" si="3"/>
        <v>0.23445764390483717</v>
      </c>
    </row>
    <row r="17" spans="1:18" x14ac:dyDescent="0.25">
      <c r="A17" t="s">
        <v>3</v>
      </c>
      <c r="B17" s="1">
        <v>3725.66</v>
      </c>
      <c r="C17" s="1">
        <v>8151.56</v>
      </c>
      <c r="D17" s="1">
        <v>13134.59</v>
      </c>
      <c r="E17" s="1">
        <v>13134.59</v>
      </c>
      <c r="F17" s="1">
        <v>13134.59</v>
      </c>
      <c r="G17" s="1">
        <v>13134.59</v>
      </c>
      <c r="J17" t="s">
        <v>3</v>
      </c>
      <c r="K17" s="16">
        <f t="shared" si="3"/>
        <v>0.15458426067458991</v>
      </c>
      <c r="L17" s="16">
        <f t="shared" si="3"/>
        <v>0.18398711117872318</v>
      </c>
      <c r="M17" s="16">
        <f t="shared" si="3"/>
        <v>0.22374107435181201</v>
      </c>
      <c r="N17" s="16">
        <f t="shared" si="3"/>
        <v>0.22374107435181201</v>
      </c>
      <c r="O17" s="16">
        <f t="shared" si="3"/>
        <v>0.22374107435181201</v>
      </c>
      <c r="P17" s="16">
        <f t="shared" si="3"/>
        <v>0.22374107435181201</v>
      </c>
    </row>
    <row r="18" spans="1:18" x14ac:dyDescent="0.25">
      <c r="A18" t="s">
        <v>4</v>
      </c>
      <c r="B18" s="1">
        <v>4191.1000000000004</v>
      </c>
      <c r="C18" s="1">
        <v>6060.1</v>
      </c>
      <c r="D18" s="1">
        <v>6393.2</v>
      </c>
      <c r="E18" s="1">
        <v>6393.2</v>
      </c>
      <c r="F18" s="1">
        <v>6393.2</v>
      </c>
      <c r="G18" s="1">
        <v>6393.2</v>
      </c>
      <c r="J18" t="s">
        <v>4</v>
      </c>
      <c r="K18" s="16">
        <f t="shared" si="3"/>
        <v>0.17389619420807961</v>
      </c>
      <c r="L18" s="16">
        <f t="shared" si="3"/>
        <v>0.13678121641185004</v>
      </c>
      <c r="M18" s="16">
        <f t="shared" si="3"/>
        <v>0.10890491721066319</v>
      </c>
      <c r="N18" s="16">
        <f t="shared" si="3"/>
        <v>0.10890491721066319</v>
      </c>
      <c r="O18" s="16">
        <f t="shared" si="3"/>
        <v>0.10890491721066319</v>
      </c>
      <c r="P18" s="16">
        <f t="shared" si="3"/>
        <v>0.10890491721066319</v>
      </c>
    </row>
    <row r="19" spans="1:18" x14ac:dyDescent="0.25">
      <c r="A19" t="s">
        <v>23</v>
      </c>
      <c r="B19" s="15">
        <f t="shared" ref="B19:G19" si="4">SUM(B14:B18)</f>
        <v>24101.160000000003</v>
      </c>
      <c r="C19" s="15">
        <f t="shared" si="4"/>
        <v>44305.06</v>
      </c>
      <c r="D19" s="15">
        <f t="shared" si="4"/>
        <v>58704.42</v>
      </c>
      <c r="E19" s="15">
        <f t="shared" si="4"/>
        <v>58704.42</v>
      </c>
      <c r="F19" s="15">
        <f t="shared" si="4"/>
        <v>58704.42</v>
      </c>
      <c r="G19" s="15">
        <f t="shared" si="4"/>
        <v>58704.42</v>
      </c>
      <c r="H19" s="15"/>
      <c r="J19" t="s">
        <v>23</v>
      </c>
      <c r="K19" s="18">
        <f t="shared" ref="K19:P19" si="5">SUM(K14:K18)</f>
        <v>1</v>
      </c>
      <c r="L19" s="18">
        <f t="shared" si="5"/>
        <v>1</v>
      </c>
      <c r="M19" s="18">
        <f t="shared" si="5"/>
        <v>1</v>
      </c>
      <c r="N19" s="18">
        <f t="shared" si="5"/>
        <v>1</v>
      </c>
      <c r="O19" s="18">
        <f t="shared" si="5"/>
        <v>1</v>
      </c>
      <c r="P19" s="18">
        <f t="shared" si="5"/>
        <v>1</v>
      </c>
      <c r="R19" s="15"/>
    </row>
    <row r="20" spans="1:18" x14ac:dyDescent="0.25">
      <c r="B20" s="1"/>
      <c r="C20" s="1"/>
      <c r="D20" s="1"/>
      <c r="E20" s="1"/>
      <c r="F20" s="1"/>
      <c r="G20" s="1"/>
    </row>
    <row r="21" spans="1:18" x14ac:dyDescent="0.25">
      <c r="A21" t="s">
        <v>15</v>
      </c>
      <c r="B21" s="1"/>
      <c r="C21" s="1"/>
      <c r="D21" s="1"/>
      <c r="E21" s="1"/>
      <c r="F21" s="1"/>
      <c r="G21" s="1"/>
      <c r="J21" t="s">
        <v>43</v>
      </c>
      <c r="K21" s="1"/>
      <c r="L21" s="1"/>
      <c r="M21" s="1"/>
      <c r="N21" s="1"/>
      <c r="O21" s="1"/>
      <c r="P21" s="1"/>
    </row>
    <row r="22" spans="1:18" x14ac:dyDescent="0.25">
      <c r="B22" s="1">
        <v>2015</v>
      </c>
      <c r="C22" s="1">
        <v>2020</v>
      </c>
      <c r="D22" s="1">
        <v>2025</v>
      </c>
      <c r="E22" s="1">
        <v>2030</v>
      </c>
      <c r="F22" s="1">
        <v>2035</v>
      </c>
      <c r="G22" s="1">
        <v>2040</v>
      </c>
      <c r="K22" s="1">
        <v>2015</v>
      </c>
      <c r="L22" s="1">
        <v>2020</v>
      </c>
      <c r="M22" s="1">
        <v>2025</v>
      </c>
      <c r="N22" s="1">
        <v>2030</v>
      </c>
      <c r="O22" s="1">
        <v>2035</v>
      </c>
      <c r="P22" s="1">
        <v>2040</v>
      </c>
    </row>
    <row r="23" spans="1:18" x14ac:dyDescent="0.25">
      <c r="A23" t="s">
        <v>0</v>
      </c>
      <c r="B23" s="26">
        <f>SUM($B5:B5)</f>
        <v>3821.26</v>
      </c>
      <c r="C23" s="26">
        <f>SUM($B5:C5)</f>
        <v>16661.870000000003</v>
      </c>
      <c r="D23" s="26">
        <f>SUM($B5:D5)</f>
        <v>16661.870000000003</v>
      </c>
      <c r="E23" s="26">
        <f>SUM($B5:E5)</f>
        <v>16661.870000000003</v>
      </c>
      <c r="F23" s="26">
        <f>SUM($B5:F5)</f>
        <v>16661.870000000003</v>
      </c>
      <c r="G23" s="26">
        <f>SUM($B5:G5)</f>
        <v>16661.870000000003</v>
      </c>
      <c r="J23" t="s">
        <v>0</v>
      </c>
      <c r="K23" s="26">
        <f>SUM($K5:K5)</f>
        <v>2097.9775662582215</v>
      </c>
      <c r="L23" s="26">
        <f>SUM($K5:L5)</f>
        <v>4163.494339428149</v>
      </c>
      <c r="M23" s="26">
        <f>SUM($K5:M5)</f>
        <v>4163.494339428149</v>
      </c>
      <c r="N23" s="26">
        <f>SUM($K5:N5)</f>
        <v>4163.494339428149</v>
      </c>
      <c r="O23" s="26">
        <f>SUM($K5:O5)</f>
        <v>4163.494339428149</v>
      </c>
      <c r="P23" s="26">
        <f>SUM($K5:P5)</f>
        <v>4163.494339428149</v>
      </c>
    </row>
    <row r="24" spans="1:18" x14ac:dyDescent="0.25">
      <c r="A24" t="s">
        <v>1</v>
      </c>
      <c r="B24" s="26">
        <f>SUM($B6:B6)</f>
        <v>734.94</v>
      </c>
      <c r="C24" s="26">
        <f>SUM($B6:C6)</f>
        <v>734.94</v>
      </c>
      <c r="D24" s="26">
        <f>SUM($B6:D6)</f>
        <v>734.94</v>
      </c>
      <c r="E24" s="26">
        <f>SUM($B6:E6)</f>
        <v>734.94</v>
      </c>
      <c r="F24" s="26">
        <f>SUM($B6:F6)</f>
        <v>734.94</v>
      </c>
      <c r="G24" s="26">
        <f>SUM($B6:G6)</f>
        <v>734.94</v>
      </c>
      <c r="J24" t="s">
        <v>1</v>
      </c>
      <c r="K24" s="26">
        <f>SUM($K6:K6)</f>
        <v>2357.2363886219587</v>
      </c>
      <c r="L24" s="26">
        <f>SUM($K6:L6)</f>
        <v>5172.2258459886798</v>
      </c>
      <c r="M24" s="26">
        <f>SUM($K6:M6)</f>
        <v>5172.2258459886798</v>
      </c>
      <c r="N24" s="26">
        <f>SUM($K6:N6)</f>
        <v>5172.2258459886798</v>
      </c>
      <c r="O24" s="26">
        <f>SUM($K6:O6)</f>
        <v>5172.2258459886798</v>
      </c>
      <c r="P24" s="26">
        <f>SUM($K6:P6)</f>
        <v>5172.2258459886798</v>
      </c>
    </row>
    <row r="25" spans="1:18" x14ac:dyDescent="0.25">
      <c r="A25" t="s">
        <v>2</v>
      </c>
      <c r="B25" s="26">
        <f>SUM($B7:B7)</f>
        <v>0</v>
      </c>
      <c r="C25" s="26">
        <f>SUM($B7:C7)</f>
        <v>0</v>
      </c>
      <c r="D25" s="26">
        <f>SUM($B7:D7)</f>
        <v>0</v>
      </c>
      <c r="E25" s="26">
        <f>SUM($B7:E7)</f>
        <v>0</v>
      </c>
      <c r="F25" s="26">
        <f>SUM($B7:F7)</f>
        <v>0</v>
      </c>
      <c r="G25" s="26">
        <f>SUM($B7:G7)</f>
        <v>0</v>
      </c>
      <c r="J25" t="s">
        <v>2</v>
      </c>
      <c r="K25" s="26">
        <f>SUM($K7:K7)</f>
        <v>1562.2082230398869</v>
      </c>
      <c r="L25" s="26">
        <f>SUM($K7:L7)</f>
        <v>4531.2760970547288</v>
      </c>
      <c r="M25" s="26">
        <f>SUM($K7:M7)</f>
        <v>4531.2760970547288</v>
      </c>
      <c r="N25" s="26">
        <f>SUM($K7:N7)</f>
        <v>4531.2760970547288</v>
      </c>
      <c r="O25" s="26">
        <f>SUM($K7:O7)</f>
        <v>4531.2760970547288</v>
      </c>
      <c r="P25" s="26">
        <f>SUM($K7:P7)</f>
        <v>4531.2760970547288</v>
      </c>
    </row>
    <row r="26" spans="1:18" x14ac:dyDescent="0.25">
      <c r="A26" t="s">
        <v>3</v>
      </c>
      <c r="B26" s="26">
        <f>SUM($B8:B8)</f>
        <v>0</v>
      </c>
      <c r="C26" s="26">
        <f>SUM($B8:C8)</f>
        <v>0</v>
      </c>
      <c r="D26" s="26">
        <f>SUM($B8:D8)</f>
        <v>0</v>
      </c>
      <c r="E26" s="26">
        <f>SUM($B8:E8)</f>
        <v>0</v>
      </c>
      <c r="F26" s="26">
        <f>SUM($B8:F8)</f>
        <v>0</v>
      </c>
      <c r="G26" s="26">
        <f>SUM($B8:G8)</f>
        <v>0</v>
      </c>
      <c r="J26" t="s">
        <v>3</v>
      </c>
      <c r="K26" s="26">
        <f>SUM($K8:K8)</f>
        <v>1385.2147198159757</v>
      </c>
      <c r="L26" s="26">
        <f>SUM($K8:L8)</f>
        <v>3511.4707855213383</v>
      </c>
      <c r="M26" s="26">
        <f>SUM($K8:M8)</f>
        <v>3511.4707855213383</v>
      </c>
      <c r="N26" s="26">
        <f>SUM($K8:N8)</f>
        <v>3511.4707855213383</v>
      </c>
      <c r="O26" s="26">
        <f>SUM($K8:O8)</f>
        <v>3511.4707855213383</v>
      </c>
      <c r="P26" s="26">
        <f>SUM($K8:P8)</f>
        <v>3511.4707855213383</v>
      </c>
    </row>
    <row r="27" spans="1:18" x14ac:dyDescent="0.25">
      <c r="A27" t="s">
        <v>4</v>
      </c>
      <c r="B27" s="26">
        <f>SUM($B9:B9)</f>
        <v>5400.36</v>
      </c>
      <c r="C27" s="26">
        <f>SUM($B9:C9)</f>
        <v>5400.36</v>
      </c>
      <c r="D27" s="26">
        <f>SUM($B9:D9)</f>
        <v>5400.36</v>
      </c>
      <c r="E27" s="26">
        <f>SUM($B9:E9)</f>
        <v>5400.36</v>
      </c>
      <c r="F27" s="26">
        <f>SUM($B9:F9)</f>
        <v>5400.36</v>
      </c>
      <c r="G27" s="26">
        <f>SUM($B9:G9)</f>
        <v>5400.36</v>
      </c>
      <c r="J27" t="s">
        <v>4</v>
      </c>
      <c r="K27" s="26">
        <f>SUM($K9:K9)</f>
        <v>1558.2671022639579</v>
      </c>
      <c r="L27" s="26">
        <f>SUM($K9:L9)</f>
        <v>3138.9859320071073</v>
      </c>
      <c r="M27" s="26">
        <f>SUM($K9:M9)</f>
        <v>3138.9859320071073</v>
      </c>
      <c r="N27" s="26">
        <f>SUM($K9:N9)</f>
        <v>3138.9859320071073</v>
      </c>
      <c r="O27" s="26">
        <f>SUM($K9:O9)</f>
        <v>3138.9859320071073</v>
      </c>
      <c r="P27" s="26">
        <f>SUM($K9:P9)</f>
        <v>3138.9859320071073</v>
      </c>
    </row>
    <row r="28" spans="1:18" x14ac:dyDescent="0.25">
      <c r="A28" t="s">
        <v>31</v>
      </c>
      <c r="B28" s="27">
        <f t="shared" ref="B28:G28" si="6">SUM(B23:B27)</f>
        <v>9956.5600000000013</v>
      </c>
      <c r="C28" s="27">
        <f t="shared" si="6"/>
        <v>22797.170000000002</v>
      </c>
      <c r="D28" s="27">
        <f t="shared" si="6"/>
        <v>22797.170000000002</v>
      </c>
      <c r="E28" s="27">
        <f t="shared" si="6"/>
        <v>22797.170000000002</v>
      </c>
      <c r="F28" s="27">
        <f t="shared" si="6"/>
        <v>22797.170000000002</v>
      </c>
      <c r="G28" s="27">
        <f t="shared" si="6"/>
        <v>22797.170000000002</v>
      </c>
      <c r="J28" t="s">
        <v>31</v>
      </c>
      <c r="K28" s="27">
        <f t="shared" ref="K28:P28" si="7">SUM(K23:K27)</f>
        <v>8960.9040000000005</v>
      </c>
      <c r="L28" s="27">
        <f t="shared" si="7"/>
        <v>20517.453000000005</v>
      </c>
      <c r="M28" s="27">
        <f t="shared" si="7"/>
        <v>20517.453000000005</v>
      </c>
      <c r="N28" s="27">
        <f t="shared" si="7"/>
        <v>20517.453000000005</v>
      </c>
      <c r="O28" s="27">
        <f t="shared" si="7"/>
        <v>20517.453000000005</v>
      </c>
      <c r="P28" s="27">
        <f t="shared" si="7"/>
        <v>20517.453000000005</v>
      </c>
    </row>
    <row r="29" spans="1:18" x14ac:dyDescent="0.25">
      <c r="B29" s="1"/>
      <c r="C29" s="1"/>
      <c r="D29" s="1"/>
      <c r="E29" s="1"/>
      <c r="F29" s="1"/>
      <c r="G29" s="1"/>
    </row>
    <row r="30" spans="1:18" x14ac:dyDescent="0.25">
      <c r="B30" s="1"/>
      <c r="C30" s="1"/>
      <c r="D30" s="1"/>
      <c r="E30" s="1"/>
      <c r="F30" s="1"/>
      <c r="G30" s="1"/>
    </row>
    <row r="31" spans="1:18" ht="20.25" thickBot="1" x14ac:dyDescent="0.35">
      <c r="A31" s="21" t="s">
        <v>16</v>
      </c>
      <c r="B31" s="21"/>
      <c r="C31" s="29"/>
      <c r="D31" s="29"/>
      <c r="E31" s="29"/>
      <c r="F31" s="29"/>
      <c r="G31" s="29"/>
      <c r="H31" s="21"/>
      <c r="I31" s="21"/>
      <c r="J31" s="21"/>
      <c r="K31" s="21"/>
      <c r="L31" s="21"/>
      <c r="M31" s="21"/>
      <c r="N31" s="21"/>
      <c r="O31" s="21"/>
      <c r="P31" s="21"/>
    </row>
    <row r="32" spans="1:18" ht="16.5" thickTop="1" x14ac:dyDescent="0.25">
      <c r="A32" s="1" t="s">
        <v>8</v>
      </c>
      <c r="B32" s="1"/>
      <c r="C32" s="1"/>
      <c r="D32" s="1"/>
      <c r="E32" s="1"/>
      <c r="F32" s="1"/>
      <c r="G32" s="1"/>
      <c r="H32" t="s">
        <v>42</v>
      </c>
    </row>
    <row r="33" spans="1:26" x14ac:dyDescent="0.25">
      <c r="A33" s="1" t="s">
        <v>36</v>
      </c>
      <c r="B33" s="1"/>
      <c r="C33" s="1"/>
      <c r="D33" s="1"/>
      <c r="E33" s="1"/>
      <c r="F33" s="1"/>
      <c r="G33" s="1"/>
      <c r="H33" t="s">
        <v>38</v>
      </c>
      <c r="J33" t="s">
        <v>41</v>
      </c>
    </row>
    <row r="34" spans="1:26" x14ac:dyDescent="0.25">
      <c r="B34" s="1">
        <v>2015</v>
      </c>
      <c r="C34" s="1">
        <v>2020</v>
      </c>
      <c r="D34" s="1">
        <v>2025</v>
      </c>
      <c r="E34" s="1">
        <v>2030</v>
      </c>
      <c r="F34" s="1">
        <v>2035</v>
      </c>
      <c r="G34" s="1">
        <v>2040</v>
      </c>
      <c r="H34" t="s">
        <v>37</v>
      </c>
      <c r="I34" t="s">
        <v>39</v>
      </c>
      <c r="K34">
        <v>2015</v>
      </c>
      <c r="L34">
        <v>2020</v>
      </c>
      <c r="M34">
        <v>2025</v>
      </c>
      <c r="N34">
        <v>2030</v>
      </c>
      <c r="O34">
        <v>2035</v>
      </c>
      <c r="P34">
        <v>2040</v>
      </c>
      <c r="S34" t="s">
        <v>50</v>
      </c>
      <c r="T34" t="s">
        <v>51</v>
      </c>
      <c r="U34" t="s">
        <v>52</v>
      </c>
      <c r="V34" t="s">
        <v>53</v>
      </c>
      <c r="W34" t="s">
        <v>54</v>
      </c>
      <c r="X34" t="s">
        <v>55</v>
      </c>
    </row>
    <row r="35" spans="1:26" x14ac:dyDescent="0.25">
      <c r="A35" t="s">
        <v>0</v>
      </c>
      <c r="B35" s="1">
        <v>0</v>
      </c>
      <c r="C35" s="1">
        <v>0</v>
      </c>
      <c r="D35" s="1">
        <v>0</v>
      </c>
      <c r="E35" s="1">
        <v>29432.18</v>
      </c>
      <c r="F35" s="1">
        <v>0</v>
      </c>
      <c r="G35" s="1">
        <v>0</v>
      </c>
      <c r="H35" s="33">
        <v>0.13333333333333333</v>
      </c>
      <c r="I35" t="s">
        <v>40</v>
      </c>
      <c r="J35" t="s">
        <v>0</v>
      </c>
      <c r="K35" s="17">
        <f>B35</f>
        <v>0</v>
      </c>
      <c r="L35" s="17">
        <f>C$42*$X35</f>
        <v>60.46133471255866</v>
      </c>
      <c r="M35" s="17">
        <f t="shared" ref="M35:N39" si="8">D$42*$X35</f>
        <v>700.27145405788372</v>
      </c>
      <c r="N35" s="17">
        <f>E$42*$X35</f>
        <v>3658.8600178495258</v>
      </c>
      <c r="O35" s="17">
        <f t="shared" ref="O35:P39" si="9">$I$36*$H35*F$41</f>
        <v>0</v>
      </c>
      <c r="P35" s="17">
        <f t="shared" si="9"/>
        <v>0</v>
      </c>
      <c r="R35" t="s">
        <v>0</v>
      </c>
      <c r="S35" s="34">
        <v>29967.18</v>
      </c>
      <c r="T35" s="34">
        <v>29432.18</v>
      </c>
      <c r="U35" s="34">
        <v>535</v>
      </c>
      <c r="V35" s="34">
        <v>0</v>
      </c>
      <c r="W35" s="34">
        <f>$S$40*$I$36*$H35-U35-V35</f>
        <v>4397.2016000000012</v>
      </c>
      <c r="X35" s="35">
        <f>W35/$W$40</f>
        <v>0.13703308824950108</v>
      </c>
    </row>
    <row r="36" spans="1:26" x14ac:dyDescent="0.25">
      <c r="A36" t="s">
        <v>1</v>
      </c>
      <c r="B36" s="1">
        <v>2000</v>
      </c>
      <c r="C36" s="1">
        <v>495.21</v>
      </c>
      <c r="D36" s="1">
        <v>104.79</v>
      </c>
      <c r="E36" s="1">
        <v>0</v>
      </c>
      <c r="F36" s="1">
        <v>0</v>
      </c>
      <c r="G36" s="1">
        <v>0</v>
      </c>
      <c r="H36" s="33">
        <v>0.4</v>
      </c>
      <c r="I36" s="32">
        <v>0.9</v>
      </c>
      <c r="J36" t="s">
        <v>1</v>
      </c>
      <c r="K36" s="17">
        <f>B36</f>
        <v>2000</v>
      </c>
      <c r="L36" s="17">
        <f>C$42*$X36</f>
        <v>173.73902781905949</v>
      </c>
      <c r="M36" s="17">
        <f t="shared" si="8"/>
        <v>2012.2692000741511</v>
      </c>
      <c r="N36" s="17">
        <f t="shared" si="8"/>
        <v>10513.938957010194</v>
      </c>
      <c r="O36" s="17">
        <f t="shared" si="9"/>
        <v>0</v>
      </c>
      <c r="P36" s="17">
        <f t="shared" si="9"/>
        <v>0</v>
      </c>
      <c r="R36" t="s">
        <v>1</v>
      </c>
      <c r="S36" s="34">
        <v>2761</v>
      </c>
      <c r="T36" s="34">
        <v>2600</v>
      </c>
      <c r="U36" s="34">
        <v>161</v>
      </c>
      <c r="V36" s="34">
        <v>2000</v>
      </c>
      <c r="W36" s="34">
        <f>$S$40*$I$36*$H36-U36-V36</f>
        <v>12635.604800000005</v>
      </c>
      <c r="X36" s="35">
        <f>W36/$W$40</f>
        <v>0.39377224543087125</v>
      </c>
    </row>
    <row r="37" spans="1:26" x14ac:dyDescent="0.25">
      <c r="A37" t="s">
        <v>2</v>
      </c>
      <c r="B37" s="1">
        <v>300</v>
      </c>
      <c r="C37" s="1">
        <v>0</v>
      </c>
      <c r="D37" s="1">
        <v>5600</v>
      </c>
      <c r="E37" s="1">
        <v>116.62</v>
      </c>
      <c r="F37" s="1">
        <v>0</v>
      </c>
      <c r="G37" s="1">
        <v>0</v>
      </c>
      <c r="H37" s="33">
        <v>0.26666666666666666</v>
      </c>
      <c r="J37" t="s">
        <v>2</v>
      </c>
      <c r="K37" s="17">
        <f>B37</f>
        <v>300</v>
      </c>
      <c r="L37" s="17">
        <f>C$42*$X37</f>
        <v>126.31265272889011</v>
      </c>
      <c r="M37" s="17">
        <f t="shared" si="8"/>
        <v>1462.9704324736888</v>
      </c>
      <c r="N37" s="17">
        <f t="shared" si="8"/>
        <v>7643.8986505246748</v>
      </c>
      <c r="O37" s="17">
        <f t="shared" si="9"/>
        <v>0</v>
      </c>
      <c r="P37" s="17">
        <f t="shared" si="9"/>
        <v>0</v>
      </c>
      <c r="R37" t="s">
        <v>2</v>
      </c>
      <c r="S37" s="34">
        <v>6394.62</v>
      </c>
      <c r="T37" s="34">
        <v>6016.62</v>
      </c>
      <c r="U37" s="34">
        <v>378</v>
      </c>
      <c r="V37" s="34">
        <v>300</v>
      </c>
      <c r="W37" s="34">
        <f>$S$40*$I$36*$H37-U37-V37</f>
        <v>9186.4032000000025</v>
      </c>
      <c r="X37" s="35">
        <f>W37/$W$40</f>
        <v>0.28628234839200895</v>
      </c>
    </row>
    <row r="38" spans="1:26" x14ac:dyDescent="0.25">
      <c r="A38" t="s">
        <v>3</v>
      </c>
      <c r="B38" s="1">
        <v>2800.5</v>
      </c>
      <c r="C38" s="1">
        <v>0</v>
      </c>
      <c r="D38" s="1">
        <v>50376.94</v>
      </c>
      <c r="E38" s="1">
        <v>7653.79</v>
      </c>
      <c r="F38" s="1">
        <v>9339.81</v>
      </c>
      <c r="G38" s="1">
        <v>0</v>
      </c>
      <c r="J38" t="s">
        <v>3</v>
      </c>
      <c r="K38" s="17">
        <f>B38</f>
        <v>2800.5</v>
      </c>
      <c r="L38" s="17">
        <f>C$42*$X38</f>
        <v>0</v>
      </c>
      <c r="M38" s="17">
        <f t="shared" si="8"/>
        <v>0</v>
      </c>
      <c r="N38" s="17">
        <f t="shared" si="8"/>
        <v>0</v>
      </c>
      <c r="O38" s="17">
        <f t="shared" si="9"/>
        <v>0</v>
      </c>
      <c r="P38" s="17">
        <f t="shared" si="9"/>
        <v>0</v>
      </c>
      <c r="R38" t="s">
        <v>3</v>
      </c>
      <c r="S38" s="34">
        <v>66389.23</v>
      </c>
      <c r="T38" s="34">
        <v>60831.23</v>
      </c>
      <c r="U38" s="34">
        <v>5557.9999999999927</v>
      </c>
      <c r="V38" s="34">
        <v>2800.5</v>
      </c>
      <c r="W38" s="34"/>
      <c r="X38" s="35"/>
    </row>
    <row r="39" spans="1:26" x14ac:dyDescent="0.25">
      <c r="A39" t="s">
        <v>4</v>
      </c>
      <c r="B39" s="1">
        <v>968.9</v>
      </c>
      <c r="C39" s="1">
        <v>0</v>
      </c>
      <c r="D39" s="1">
        <v>30.8</v>
      </c>
      <c r="E39" s="1">
        <v>419.18</v>
      </c>
      <c r="F39" s="1">
        <v>0</v>
      </c>
      <c r="G39" s="1">
        <v>0</v>
      </c>
      <c r="H39" s="33">
        <v>0.2</v>
      </c>
      <c r="J39" t="s">
        <v>4</v>
      </c>
      <c r="K39" s="17">
        <f>B39</f>
        <v>968.9</v>
      </c>
      <c r="L39" s="17">
        <f>C$42*$X39</f>
        <v>80.704033007969244</v>
      </c>
      <c r="M39" s="17">
        <f t="shared" si="8"/>
        <v>934.7251563582696</v>
      </c>
      <c r="N39" s="17">
        <f t="shared" si="8"/>
        <v>4883.8610833831344</v>
      </c>
      <c r="O39" s="17">
        <f t="shared" si="9"/>
        <v>0</v>
      </c>
      <c r="P39" s="17">
        <f t="shared" si="9"/>
        <v>0</v>
      </c>
      <c r="R39" t="s">
        <v>4</v>
      </c>
      <c r="S39" s="34">
        <v>1978.88</v>
      </c>
      <c r="T39" s="34">
        <v>1418.88</v>
      </c>
      <c r="U39" s="34">
        <v>560</v>
      </c>
      <c r="V39" s="34">
        <v>968.9</v>
      </c>
      <c r="W39" s="34">
        <f>$S$40*$I$36*$H39-U39-V39</f>
        <v>5869.4024000000027</v>
      </c>
      <c r="X39" s="35">
        <f>W39/$W$40</f>
        <v>0.1829123179276187</v>
      </c>
    </row>
    <row r="40" spans="1:26" x14ac:dyDescent="0.25">
      <c r="A40" t="s">
        <v>31</v>
      </c>
      <c r="B40" s="27">
        <f t="shared" ref="B40:H40" si="10">SUM(B35:B39)</f>
        <v>6069.4</v>
      </c>
      <c r="C40" s="27">
        <f t="shared" si="10"/>
        <v>495.21</v>
      </c>
      <c r="D40" s="27">
        <f t="shared" si="10"/>
        <v>56112.530000000006</v>
      </c>
      <c r="E40" s="27">
        <f t="shared" si="10"/>
        <v>37621.769999999997</v>
      </c>
      <c r="F40" s="27">
        <f t="shared" si="10"/>
        <v>9339.81</v>
      </c>
      <c r="G40" s="27">
        <f t="shared" si="10"/>
        <v>0</v>
      </c>
      <c r="H40" s="31">
        <f t="shared" si="10"/>
        <v>1</v>
      </c>
      <c r="J40" t="s">
        <v>23</v>
      </c>
      <c r="K40" s="27">
        <f t="shared" ref="K40:P40" si="11">SUM(K35:K39)</f>
        <v>6069.4</v>
      </c>
      <c r="L40" s="27">
        <f t="shared" si="11"/>
        <v>441.21704826847753</v>
      </c>
      <c r="M40" s="27">
        <f t="shared" si="11"/>
        <v>5110.2362429639934</v>
      </c>
      <c r="N40" s="27">
        <f t="shared" si="11"/>
        <v>26700.558708767527</v>
      </c>
      <c r="O40" s="27">
        <f t="shared" si="11"/>
        <v>0</v>
      </c>
      <c r="P40" s="27">
        <f t="shared" si="11"/>
        <v>0</v>
      </c>
      <c r="R40" t="s">
        <v>59</v>
      </c>
      <c r="S40" s="34">
        <f>SUM(S35:S39)-S38</f>
        <v>41101.680000000008</v>
      </c>
      <c r="T40" s="34">
        <f>SUM(T35:T39)-T38</f>
        <v>39467.68</v>
      </c>
      <c r="U40" s="34">
        <f>SUM(U35:U39)-U38</f>
        <v>1634</v>
      </c>
      <c r="V40" s="34">
        <f>SUM(V35:V39)-V38</f>
        <v>3268.8999999999996</v>
      </c>
      <c r="W40" s="34">
        <f>SUM(W35:W39)</f>
        <v>32088.612000000012</v>
      </c>
    </row>
    <row r="41" spans="1:26" x14ac:dyDescent="0.25">
      <c r="A41" t="s">
        <v>59</v>
      </c>
      <c r="B41" s="30">
        <f t="shared" ref="B41:G41" si="12">B40-B38</f>
        <v>3268.8999999999996</v>
      </c>
      <c r="C41" s="30">
        <f t="shared" si="12"/>
        <v>495.21</v>
      </c>
      <c r="D41" s="30">
        <f t="shared" si="12"/>
        <v>5735.5900000000038</v>
      </c>
      <c r="E41" s="30">
        <f t="shared" si="12"/>
        <v>29967.979999999996</v>
      </c>
      <c r="F41" s="30">
        <f t="shared" si="12"/>
        <v>0</v>
      </c>
      <c r="G41" s="30">
        <f t="shared" si="12"/>
        <v>0</v>
      </c>
      <c r="I41" s="38"/>
      <c r="K41" s="30"/>
      <c r="L41" s="30"/>
      <c r="M41" s="30"/>
      <c r="N41" s="30"/>
      <c r="O41" s="30"/>
      <c r="P41" s="30"/>
    </row>
    <row r="42" spans="1:26" x14ac:dyDescent="0.25">
      <c r="A42" t="s">
        <v>56</v>
      </c>
      <c r="B42" s="36">
        <f>B40</f>
        <v>6069.4</v>
      </c>
      <c r="C42" s="34">
        <f>C41*$I$36-((C41/(SUM($C$41:$E$41)))*($B$41*(1-$I$36)))</f>
        <v>441.21704826847753</v>
      </c>
      <c r="D42" s="34">
        <f>D41*$I$36-((D41/(SUM($C$41:$E$41)))*($B$41*(1-$I$36)))</f>
        <v>5110.2362429639934</v>
      </c>
      <c r="E42" s="34">
        <f>E41*$I$36-((E41/(SUM($C$41:$E$41)))*($B$41*(1-$I$36)))</f>
        <v>26700.55870876753</v>
      </c>
      <c r="I42" s="37"/>
    </row>
    <row r="44" spans="1:26" x14ac:dyDescent="0.25">
      <c r="A44" t="s">
        <v>44</v>
      </c>
      <c r="J44" t="s">
        <v>45</v>
      </c>
      <c r="R44" t="s">
        <v>58</v>
      </c>
    </row>
    <row r="45" spans="1:26" x14ac:dyDescent="0.25">
      <c r="B45" s="1">
        <v>2015</v>
      </c>
      <c r="C45" s="1">
        <v>2020</v>
      </c>
      <c r="D45" s="1">
        <v>2025</v>
      </c>
      <c r="E45" s="1">
        <v>2030</v>
      </c>
      <c r="F45" s="1">
        <v>2035</v>
      </c>
      <c r="G45" s="1">
        <v>2040</v>
      </c>
      <c r="K45">
        <v>2015</v>
      </c>
      <c r="L45">
        <v>2020</v>
      </c>
      <c r="M45">
        <v>2025</v>
      </c>
      <c r="N45">
        <v>2030</v>
      </c>
      <c r="O45">
        <v>2035</v>
      </c>
      <c r="P45">
        <v>2040</v>
      </c>
      <c r="S45">
        <v>2015</v>
      </c>
      <c r="T45">
        <v>2020</v>
      </c>
      <c r="U45">
        <v>2025</v>
      </c>
      <c r="V45">
        <v>2030</v>
      </c>
      <c r="W45">
        <v>2035</v>
      </c>
      <c r="X45">
        <v>2040</v>
      </c>
      <c r="Z45" t="s">
        <v>57</v>
      </c>
    </row>
    <row r="46" spans="1:26" x14ac:dyDescent="0.25">
      <c r="A46" t="s">
        <v>0</v>
      </c>
      <c r="B46" s="1">
        <f>SUM($B35:B35)</f>
        <v>0</v>
      </c>
      <c r="C46" s="1">
        <f>SUM($B35:C35)</f>
        <v>0</v>
      </c>
      <c r="D46" s="1">
        <f>SUM($B35:D35)</f>
        <v>0</v>
      </c>
      <c r="E46" s="1">
        <f>SUM($B35:E35)</f>
        <v>29432.18</v>
      </c>
      <c r="F46" s="1">
        <f>SUM($B35:F35)</f>
        <v>29432.18</v>
      </c>
      <c r="G46" s="1">
        <f>SUM($B35:G35)</f>
        <v>29432.18</v>
      </c>
      <c r="J46" t="s">
        <v>0</v>
      </c>
      <c r="K46" s="34">
        <f>SUM($K35:K35)</f>
        <v>0</v>
      </c>
      <c r="L46" s="34">
        <f>SUM($K35:L35)</f>
        <v>60.46133471255866</v>
      </c>
      <c r="M46" s="34">
        <f>SUM($K35:M35)</f>
        <v>760.73278877044243</v>
      </c>
      <c r="N46" s="34">
        <f>SUM($K35:N35)</f>
        <v>4419.5928066199685</v>
      </c>
      <c r="O46" s="34">
        <f>SUM($K35:O35)</f>
        <v>4419.5928066199685</v>
      </c>
      <c r="P46" s="34">
        <f>SUM($K35:P35)</f>
        <v>4419.5928066199685</v>
      </c>
      <c r="R46" t="s">
        <v>0</v>
      </c>
      <c r="S46" s="34">
        <f>K46+$U35</f>
        <v>535</v>
      </c>
      <c r="T46" s="34">
        <f t="shared" ref="T46:X50" si="13">L46+$U35</f>
        <v>595.46133471255871</v>
      </c>
      <c r="U46" s="34">
        <f t="shared" si="13"/>
        <v>1295.7327887704423</v>
      </c>
      <c r="V46" s="34">
        <f t="shared" si="13"/>
        <v>4954.5928066199685</v>
      </c>
      <c r="W46" s="34">
        <f t="shared" si="13"/>
        <v>4954.5928066199685</v>
      </c>
      <c r="X46" s="34">
        <f t="shared" si="13"/>
        <v>4954.5928066199685</v>
      </c>
      <c r="Z46" s="35">
        <f>V46/(V$46+V$47+V$48+V$50)</f>
        <v>0.13334960412825009</v>
      </c>
    </row>
    <row r="47" spans="1:26" x14ac:dyDescent="0.25">
      <c r="A47" t="s">
        <v>1</v>
      </c>
      <c r="B47" s="1">
        <f>SUM($B36:B36)</f>
        <v>2000</v>
      </c>
      <c r="C47" s="1">
        <f>SUM($B36:C36)</f>
        <v>2495.21</v>
      </c>
      <c r="D47" s="1">
        <f>SUM($B36:D36)</f>
        <v>2600</v>
      </c>
      <c r="E47" s="1">
        <f>SUM($B36:E36)</f>
        <v>2600</v>
      </c>
      <c r="F47" s="1">
        <f>SUM($B36:F36)</f>
        <v>2600</v>
      </c>
      <c r="G47" s="1">
        <f>SUM($B36:G36)</f>
        <v>2600</v>
      </c>
      <c r="J47" t="s">
        <v>1</v>
      </c>
      <c r="K47" s="34">
        <f>SUM($K36:K36)</f>
        <v>2000</v>
      </c>
      <c r="L47" s="34">
        <f>SUM($K36:L36)</f>
        <v>2173.7390278190596</v>
      </c>
      <c r="M47" s="34">
        <f>SUM($K36:M36)</f>
        <v>4186.0082278932105</v>
      </c>
      <c r="N47" s="34">
        <f>SUM($K36:N36)</f>
        <v>14699.947184903405</v>
      </c>
      <c r="O47" s="34">
        <f>SUM($K36:O36)</f>
        <v>14699.947184903405</v>
      </c>
      <c r="P47" s="34">
        <f>SUM($K36:P36)</f>
        <v>14699.947184903405</v>
      </c>
      <c r="R47" t="s">
        <v>1</v>
      </c>
      <c r="S47" s="34">
        <f>K47+$U36</f>
        <v>2161</v>
      </c>
      <c r="T47" s="34">
        <f t="shared" si="13"/>
        <v>2334.7390278190596</v>
      </c>
      <c r="U47" s="34">
        <f t="shared" si="13"/>
        <v>4347.0082278932105</v>
      </c>
      <c r="V47" s="34">
        <f t="shared" si="13"/>
        <v>14860.947184903405</v>
      </c>
      <c r="W47" s="34">
        <f t="shared" si="13"/>
        <v>14860.947184903405</v>
      </c>
      <c r="X47" s="34">
        <f t="shared" si="13"/>
        <v>14860.947184903405</v>
      </c>
      <c r="Z47" s="35">
        <f>V47/(V$46+V$47+V$48+V$50)</f>
        <v>0.39997261155950004</v>
      </c>
    </row>
    <row r="48" spans="1:26" x14ac:dyDescent="0.25">
      <c r="A48" t="s">
        <v>2</v>
      </c>
      <c r="B48" s="1">
        <f>SUM($B37:B37)</f>
        <v>300</v>
      </c>
      <c r="C48" s="1">
        <f>SUM($B37:C37)</f>
        <v>300</v>
      </c>
      <c r="D48" s="1">
        <f>SUM($B37:D37)</f>
        <v>5900</v>
      </c>
      <c r="E48" s="1">
        <f>SUM($B37:E37)</f>
        <v>6016.62</v>
      </c>
      <c r="F48" s="1">
        <f>SUM($B37:F37)</f>
        <v>6016.62</v>
      </c>
      <c r="G48" s="1">
        <f>SUM($B37:G37)</f>
        <v>6016.62</v>
      </c>
      <c r="J48" t="s">
        <v>2</v>
      </c>
      <c r="K48" s="34">
        <f>SUM($K37:K37)</f>
        <v>300</v>
      </c>
      <c r="L48" s="34">
        <f>SUM($K37:L37)</f>
        <v>426.3126527288901</v>
      </c>
      <c r="M48" s="34">
        <f>SUM($K37:M37)</f>
        <v>1889.2830852025788</v>
      </c>
      <c r="N48" s="34">
        <f>SUM($K37:N37)</f>
        <v>9533.1817357272539</v>
      </c>
      <c r="O48" s="34">
        <f>SUM($K37:O37)</f>
        <v>9533.1817357272539</v>
      </c>
      <c r="P48" s="34">
        <f>SUM($K37:P37)</f>
        <v>9533.1817357272539</v>
      </c>
      <c r="R48" t="s">
        <v>2</v>
      </c>
      <c r="S48" s="34">
        <f>K48+$U37</f>
        <v>678</v>
      </c>
      <c r="T48" s="34">
        <f t="shared" si="13"/>
        <v>804.31265272889004</v>
      </c>
      <c r="U48" s="34">
        <f t="shared" si="13"/>
        <v>2267.2830852025791</v>
      </c>
      <c r="V48" s="34">
        <f t="shared" si="13"/>
        <v>9911.1817357272539</v>
      </c>
      <c r="W48" s="34">
        <f t="shared" si="13"/>
        <v>9911.1817357272539</v>
      </c>
      <c r="X48" s="34">
        <f t="shared" si="13"/>
        <v>9911.1817357272539</v>
      </c>
      <c r="Z48" s="35">
        <f>V48/(V$46+V$47+V$48+V$50)</f>
        <v>0.26675293257933852</v>
      </c>
    </row>
    <row r="49" spans="1:26" x14ac:dyDescent="0.25">
      <c r="A49" t="s">
        <v>3</v>
      </c>
      <c r="B49" s="1">
        <f>SUM($B38:B38)</f>
        <v>2800.5</v>
      </c>
      <c r="C49" s="1">
        <f>SUM($B38:C38)</f>
        <v>2800.5</v>
      </c>
      <c r="D49" s="1">
        <f>SUM($B38:D38)</f>
        <v>53177.440000000002</v>
      </c>
      <c r="E49" s="1">
        <f>SUM($B38:E38)</f>
        <v>60831.23</v>
      </c>
      <c r="F49" s="1">
        <f>SUM($B38:F38)</f>
        <v>70171.040000000008</v>
      </c>
      <c r="G49" s="1">
        <f>SUM($B38:G38)</f>
        <v>70171.040000000008</v>
      </c>
      <c r="J49" t="s">
        <v>3</v>
      </c>
      <c r="K49" s="34">
        <f>SUM($K38:K38)</f>
        <v>2800.5</v>
      </c>
      <c r="L49" s="34">
        <f>SUM($K38:L38)</f>
        <v>2800.5</v>
      </c>
      <c r="M49" s="34">
        <f>SUM($K38:M38)</f>
        <v>2800.5</v>
      </c>
      <c r="N49" s="34">
        <f>SUM($K38:N38)</f>
        <v>2800.5</v>
      </c>
      <c r="O49" s="34">
        <f>SUM($K38:O38)</f>
        <v>2800.5</v>
      </c>
      <c r="P49" s="34">
        <f>SUM($K38:P38)</f>
        <v>2800.5</v>
      </c>
      <c r="R49" t="s">
        <v>3</v>
      </c>
      <c r="S49" s="34">
        <f>K49+$U38</f>
        <v>8358.4999999999927</v>
      </c>
      <c r="T49" s="34">
        <f t="shared" si="13"/>
        <v>8358.4999999999927</v>
      </c>
      <c r="U49" s="34">
        <f t="shared" si="13"/>
        <v>8358.4999999999927</v>
      </c>
      <c r="V49" s="34">
        <f t="shared" si="13"/>
        <v>8358.4999999999927</v>
      </c>
      <c r="W49" s="34">
        <f t="shared" si="13"/>
        <v>8358.4999999999927</v>
      </c>
      <c r="X49" s="34">
        <f t="shared" si="13"/>
        <v>8358.4999999999927</v>
      </c>
      <c r="Z49" s="35"/>
    </row>
    <row r="50" spans="1:26" x14ac:dyDescent="0.25">
      <c r="A50" t="s">
        <v>4</v>
      </c>
      <c r="B50" s="1">
        <f>SUM($B39:B39)</f>
        <v>968.9</v>
      </c>
      <c r="C50" s="1">
        <f>SUM($B39:C39)</f>
        <v>968.9</v>
      </c>
      <c r="D50" s="1">
        <f>SUM($B39:D39)</f>
        <v>999.69999999999993</v>
      </c>
      <c r="E50" s="1">
        <f>SUM($B39:E39)</f>
        <v>1418.8799999999999</v>
      </c>
      <c r="F50" s="1">
        <f>SUM($B39:F39)</f>
        <v>1418.8799999999999</v>
      </c>
      <c r="G50" s="1">
        <f>SUM($B39:G39)</f>
        <v>1418.8799999999999</v>
      </c>
      <c r="J50" t="s">
        <v>4</v>
      </c>
      <c r="K50" s="34">
        <f>SUM($K39:K39)</f>
        <v>968.9</v>
      </c>
      <c r="L50" s="34">
        <f>SUM($K39:L39)</f>
        <v>1049.6040330079693</v>
      </c>
      <c r="M50" s="34">
        <f>SUM($K39:M39)</f>
        <v>1984.329189366239</v>
      </c>
      <c r="N50" s="34">
        <f>SUM($K39:N39)</f>
        <v>6868.1902727493734</v>
      </c>
      <c r="O50" s="34">
        <f>SUM($K39:O39)</f>
        <v>6868.1902727493734</v>
      </c>
      <c r="P50" s="34">
        <f>SUM($K39:P39)</f>
        <v>6868.1902727493734</v>
      </c>
      <c r="R50" t="s">
        <v>4</v>
      </c>
      <c r="S50" s="34">
        <f>K50+$U39</f>
        <v>1528.9</v>
      </c>
      <c r="T50" s="34">
        <f t="shared" si="13"/>
        <v>1609.6040330079693</v>
      </c>
      <c r="U50" s="34">
        <f t="shared" si="13"/>
        <v>2544.329189366239</v>
      </c>
      <c r="V50" s="34">
        <f t="shared" si="13"/>
        <v>7428.1902727493734</v>
      </c>
      <c r="W50" s="34">
        <f t="shared" si="13"/>
        <v>7428.1902727493734</v>
      </c>
      <c r="X50" s="34">
        <f t="shared" si="13"/>
        <v>7428.1902727493734</v>
      </c>
      <c r="Z50" s="35">
        <f>V50/(V$46+V$47+V$48+V$50)</f>
        <v>0.1999248517329115</v>
      </c>
    </row>
    <row r="51" spans="1:26" x14ac:dyDescent="0.25">
      <c r="A51" t="s">
        <v>31</v>
      </c>
      <c r="B51" s="27">
        <f t="shared" ref="B51:G51" si="14">SUM(B46:B50)</f>
        <v>6069.4</v>
      </c>
      <c r="C51" s="27">
        <f t="shared" si="14"/>
        <v>6564.61</v>
      </c>
      <c r="D51" s="27">
        <f t="shared" si="14"/>
        <v>62677.14</v>
      </c>
      <c r="E51" s="27">
        <f t="shared" si="14"/>
        <v>100298.91</v>
      </c>
      <c r="F51" s="27">
        <f t="shared" si="14"/>
        <v>109638.72000000002</v>
      </c>
      <c r="G51" s="27">
        <f t="shared" si="14"/>
        <v>109638.72000000002</v>
      </c>
      <c r="J51" t="s">
        <v>23</v>
      </c>
      <c r="K51" s="27">
        <f t="shared" ref="K51:P51" si="15">SUM(K46:K50)</f>
        <v>6069.4</v>
      </c>
      <c r="L51" s="27">
        <f t="shared" si="15"/>
        <v>6510.6170482684784</v>
      </c>
      <c r="M51" s="27">
        <f t="shared" si="15"/>
        <v>11620.85329123247</v>
      </c>
      <c r="N51" s="27">
        <f t="shared" si="15"/>
        <v>38321.411999999997</v>
      </c>
      <c r="O51" s="27">
        <f t="shared" si="15"/>
        <v>38321.411999999997</v>
      </c>
      <c r="P51" s="27">
        <f t="shared" si="15"/>
        <v>38321.411999999997</v>
      </c>
      <c r="R51" t="s">
        <v>23</v>
      </c>
      <c r="S51" s="27">
        <f t="shared" ref="S51:X51" si="16">SUM(S46:S50)</f>
        <v>13261.399999999992</v>
      </c>
      <c r="T51" s="27">
        <f t="shared" si="16"/>
        <v>13702.61704826847</v>
      </c>
      <c r="U51" s="27">
        <f t="shared" si="16"/>
        <v>18812.853291232463</v>
      </c>
      <c r="V51" s="27">
        <f t="shared" si="16"/>
        <v>45513.411999999989</v>
      </c>
      <c r="W51" s="27">
        <f t="shared" si="16"/>
        <v>45513.411999999989</v>
      </c>
      <c r="X51" s="27">
        <f t="shared" si="16"/>
        <v>45513.411999999989</v>
      </c>
    </row>
    <row r="53" spans="1:26" ht="64.5" x14ac:dyDescent="0.25">
      <c r="A53" s="2" t="s">
        <v>10</v>
      </c>
      <c r="B53" s="3" t="s">
        <v>11</v>
      </c>
      <c r="C53" s="3" t="s">
        <v>12</v>
      </c>
      <c r="D53" s="3" t="s">
        <v>13</v>
      </c>
      <c r="E53" s="3" t="s">
        <v>14</v>
      </c>
      <c r="J53" t="s">
        <v>46</v>
      </c>
    </row>
    <row r="54" spans="1:26" x14ac:dyDescent="0.25">
      <c r="A54" s="4" t="s">
        <v>0</v>
      </c>
      <c r="B54" s="5">
        <v>102337</v>
      </c>
      <c r="C54" s="6">
        <v>0.29399999999999998</v>
      </c>
      <c r="D54" s="7">
        <v>16</v>
      </c>
      <c r="E54" s="11">
        <v>0.33100000000000002</v>
      </c>
      <c r="K54">
        <v>2015</v>
      </c>
      <c r="L54">
        <v>2020</v>
      </c>
      <c r="M54">
        <v>2025</v>
      </c>
      <c r="N54">
        <v>2030</v>
      </c>
      <c r="O54">
        <v>2035</v>
      </c>
      <c r="P54">
        <v>2040</v>
      </c>
    </row>
    <row r="55" spans="1:26" x14ac:dyDescent="0.25">
      <c r="A55" s="8" t="s">
        <v>1</v>
      </c>
      <c r="B55" s="9">
        <v>56833</v>
      </c>
      <c r="C55" s="6">
        <v>0.27</v>
      </c>
      <c r="D55" s="7">
        <v>632</v>
      </c>
      <c r="E55" s="12">
        <v>0.30499999999999999</v>
      </c>
      <c r="J55" t="s">
        <v>0</v>
      </c>
      <c r="K55" s="17">
        <f>IF(S46&lt;$D54,K35,IF((S46-K35)&gt;$D54,0,$D54-(S46-K35)))</f>
        <v>0</v>
      </c>
      <c r="L55" s="17">
        <f t="shared" ref="L55:N59" si="17">IF(T46&lt;$D54,L35,IF((T46-L35)&gt;$D54,0,$D54-(T46-L35)))</f>
        <v>0</v>
      </c>
      <c r="M55" s="17">
        <f t="shared" si="17"/>
        <v>0</v>
      </c>
      <c r="N55" s="17">
        <f t="shared" si="17"/>
        <v>0</v>
      </c>
      <c r="O55" s="17">
        <f>MIN(O35,$D54-SUM($K55:N55))</f>
        <v>0</v>
      </c>
      <c r="P55" s="17">
        <f>MIN(P35,$D54-SUM($K55:O55))</f>
        <v>0</v>
      </c>
    </row>
    <row r="56" spans="1:26" x14ac:dyDescent="0.25">
      <c r="A56" s="8" t="s">
        <v>9</v>
      </c>
      <c r="B56" s="9">
        <v>105738</v>
      </c>
      <c r="C56" s="6">
        <v>0.311</v>
      </c>
      <c r="D56" s="7">
        <v>5867</v>
      </c>
      <c r="E56" s="12">
        <v>0.35</v>
      </c>
      <c r="J56" t="s">
        <v>1</v>
      </c>
      <c r="K56" s="17">
        <f>IF(S47&lt;$D55,K36,IF((S47-K36)&gt;$D55,0,$D55-(S47-K36)))</f>
        <v>471</v>
      </c>
      <c r="L56" s="17">
        <f t="shared" si="17"/>
        <v>0</v>
      </c>
      <c r="M56" s="17">
        <f t="shared" si="17"/>
        <v>0</v>
      </c>
      <c r="N56" s="17">
        <f t="shared" si="17"/>
        <v>0</v>
      </c>
      <c r="O56" s="17">
        <f>MIN(O36,$D55-SUM($K56:N56))</f>
        <v>0</v>
      </c>
      <c r="P56" s="17">
        <f>MIN(P36,$D55-SUM($K56:O56))</f>
        <v>0</v>
      </c>
    </row>
    <row r="57" spans="1:26" x14ac:dyDescent="0.25">
      <c r="A57" s="8" t="s">
        <v>3</v>
      </c>
      <c r="B57" s="5">
        <v>775035</v>
      </c>
      <c r="C57" s="6">
        <v>0.317</v>
      </c>
      <c r="D57" s="7">
        <v>1199936</v>
      </c>
      <c r="E57" s="11">
        <v>0.377</v>
      </c>
      <c r="J57" t="s">
        <v>2</v>
      </c>
      <c r="K57" s="17">
        <f>IF(S48&lt;$D56,K37,IF((S48-K37)&gt;$D56,0,$D56-(S48-K37)))</f>
        <v>300</v>
      </c>
      <c r="L57" s="17">
        <f t="shared" si="17"/>
        <v>126.31265272889011</v>
      </c>
      <c r="M57" s="17">
        <f t="shared" si="17"/>
        <v>1462.9704324736888</v>
      </c>
      <c r="N57" s="17">
        <f t="shared" si="17"/>
        <v>3599.7169147974209</v>
      </c>
      <c r="O57" s="17">
        <f>MIN(O37,$D56-SUM($K57:N57))</f>
        <v>0</v>
      </c>
      <c r="P57" s="17">
        <f>MIN(P37,$D56-SUM($K57:O57))</f>
        <v>0</v>
      </c>
    </row>
    <row r="58" spans="1:26" x14ac:dyDescent="0.25">
      <c r="A58" s="10" t="s">
        <v>4</v>
      </c>
      <c r="B58" s="9">
        <v>16528</v>
      </c>
      <c r="C58" s="6">
        <v>0.28399999999999997</v>
      </c>
      <c r="D58" s="7">
        <v>284</v>
      </c>
      <c r="E58" s="12">
        <v>0.32600000000000001</v>
      </c>
      <c r="J58" t="s">
        <v>3</v>
      </c>
      <c r="K58" s="17">
        <f>IF(S49&lt;$D57,K38,IF((S49-K38)&gt;$D57,0,$D57-(S49-K38)))</f>
        <v>2800.5</v>
      </c>
      <c r="L58" s="17">
        <f t="shared" si="17"/>
        <v>0</v>
      </c>
      <c r="M58" s="17">
        <f t="shared" si="17"/>
        <v>0</v>
      </c>
      <c r="N58" s="17">
        <f t="shared" si="17"/>
        <v>0</v>
      </c>
      <c r="O58" s="17">
        <f>MIN(O38,$D57-SUM($K58:N58))</f>
        <v>0</v>
      </c>
      <c r="P58" s="17">
        <f>MIN(P38,$D57-SUM($K58:O58))</f>
        <v>0</v>
      </c>
    </row>
    <row r="59" spans="1:26" x14ac:dyDescent="0.25">
      <c r="J59" t="s">
        <v>4</v>
      </c>
      <c r="K59" s="17">
        <f>IF(S50&lt;$D58,K39,IF((S50-K39)&gt;$D58,0,$D58-(S50-K39)))</f>
        <v>0</v>
      </c>
      <c r="L59" s="17">
        <f t="shared" si="17"/>
        <v>0</v>
      </c>
      <c r="M59" s="17">
        <f t="shared" si="17"/>
        <v>0</v>
      </c>
      <c r="N59" s="17">
        <f t="shared" si="17"/>
        <v>0</v>
      </c>
      <c r="O59" s="17">
        <f>MIN(O39,$D58-SUM($K59:N59))</f>
        <v>0</v>
      </c>
      <c r="P59" s="17">
        <f>MIN(P39,$D58-SUM($K59:O59))</f>
        <v>0</v>
      </c>
    </row>
    <row r="60" spans="1:26" x14ac:dyDescent="0.25">
      <c r="J60" t="s">
        <v>23</v>
      </c>
      <c r="K60" s="27">
        <f t="shared" ref="K60:P60" si="18">SUM(K55:K59)</f>
        <v>3571.5</v>
      </c>
      <c r="L60" s="27">
        <f t="shared" si="18"/>
        <v>126.31265272889011</v>
      </c>
      <c r="M60" s="27">
        <f t="shared" si="18"/>
        <v>1462.9704324736888</v>
      </c>
      <c r="N60" s="27">
        <f t="shared" si="18"/>
        <v>3599.7169147974209</v>
      </c>
      <c r="O60" s="27">
        <f t="shared" si="18"/>
        <v>0</v>
      </c>
      <c r="P60" s="27">
        <f t="shared" si="18"/>
        <v>0</v>
      </c>
    </row>
    <row r="62" spans="1:26" x14ac:dyDescent="0.25">
      <c r="J62" t="s">
        <v>47</v>
      </c>
    </row>
    <row r="63" spans="1:26" x14ac:dyDescent="0.25">
      <c r="K63">
        <v>2015</v>
      </c>
      <c r="L63">
        <v>2020</v>
      </c>
      <c r="M63">
        <v>2025</v>
      </c>
      <c r="N63">
        <v>2030</v>
      </c>
      <c r="O63">
        <v>2035</v>
      </c>
      <c r="P63">
        <v>2040</v>
      </c>
    </row>
    <row r="64" spans="1:26" x14ac:dyDescent="0.25">
      <c r="J64" t="s">
        <v>0</v>
      </c>
      <c r="K64" s="1">
        <f>SUM($K55:K55)</f>
        <v>0</v>
      </c>
      <c r="L64" s="1">
        <f>SUM($K55:L55)</f>
        <v>0</v>
      </c>
      <c r="M64" s="1">
        <f>SUM($K55:M55)</f>
        <v>0</v>
      </c>
      <c r="N64" s="1">
        <f>SUM($K55:N55)</f>
        <v>0</v>
      </c>
      <c r="O64" s="1">
        <f>SUM($K55:O55)</f>
        <v>0</v>
      </c>
      <c r="P64" s="1">
        <f>SUM($K55:P55)</f>
        <v>0</v>
      </c>
    </row>
    <row r="65" spans="10:16" x14ac:dyDescent="0.25">
      <c r="J65" t="s">
        <v>1</v>
      </c>
      <c r="K65" s="1">
        <f>SUM($K56:K56)</f>
        <v>471</v>
      </c>
      <c r="L65" s="1">
        <f>SUM($K56:L56)</f>
        <v>471</v>
      </c>
      <c r="M65" s="1">
        <f>SUM($K56:M56)</f>
        <v>471</v>
      </c>
      <c r="N65" s="1">
        <f>SUM($K56:N56)</f>
        <v>471</v>
      </c>
      <c r="O65" s="1">
        <f>SUM($K56:O56)</f>
        <v>471</v>
      </c>
      <c r="P65" s="1">
        <f>SUM($K56:P56)</f>
        <v>471</v>
      </c>
    </row>
    <row r="66" spans="10:16" x14ac:dyDescent="0.25">
      <c r="J66" t="s">
        <v>2</v>
      </c>
      <c r="K66" s="1">
        <f>SUM($K57:K57)</f>
        <v>300</v>
      </c>
      <c r="L66" s="1">
        <f>SUM($K57:L57)</f>
        <v>426.3126527288901</v>
      </c>
      <c r="M66" s="1">
        <f>SUM($K57:M57)</f>
        <v>1889.2830852025788</v>
      </c>
      <c r="N66" s="1">
        <f>SUM($K57:N57)</f>
        <v>5489</v>
      </c>
      <c r="O66" s="1">
        <f>SUM($K57:O57)</f>
        <v>5489</v>
      </c>
      <c r="P66" s="1">
        <f>SUM($K57:P57)</f>
        <v>5489</v>
      </c>
    </row>
    <row r="67" spans="10:16" x14ac:dyDescent="0.25">
      <c r="J67" t="s">
        <v>3</v>
      </c>
      <c r="K67" s="1">
        <f>SUM($K58:K58)</f>
        <v>2800.5</v>
      </c>
      <c r="L67" s="1">
        <f>SUM($K58:L58)</f>
        <v>2800.5</v>
      </c>
      <c r="M67" s="1">
        <f>SUM($K58:M58)</f>
        <v>2800.5</v>
      </c>
      <c r="N67" s="1">
        <f>SUM($K58:N58)</f>
        <v>2800.5</v>
      </c>
      <c r="O67" s="1">
        <f>SUM($K58:O58)</f>
        <v>2800.5</v>
      </c>
      <c r="P67" s="1">
        <f>SUM($K58:P58)</f>
        <v>2800.5</v>
      </c>
    </row>
    <row r="68" spans="10:16" x14ac:dyDescent="0.25">
      <c r="J68" t="s">
        <v>4</v>
      </c>
      <c r="K68" s="1">
        <f>SUM($K59:K59)</f>
        <v>0</v>
      </c>
      <c r="L68" s="1">
        <f>SUM($K59:L59)</f>
        <v>0</v>
      </c>
      <c r="M68" s="1">
        <f>SUM($K59:M59)</f>
        <v>0</v>
      </c>
      <c r="N68" s="1">
        <f>SUM($K59:N59)</f>
        <v>0</v>
      </c>
      <c r="O68" s="1">
        <f>SUM($K59:O59)</f>
        <v>0</v>
      </c>
      <c r="P68" s="1">
        <f>SUM($K59:P59)</f>
        <v>0</v>
      </c>
    </row>
    <row r="69" spans="10:16" x14ac:dyDescent="0.25">
      <c r="J69" t="s">
        <v>23</v>
      </c>
      <c r="K69" s="27">
        <f t="shared" ref="K69:P69" si="19">SUM(K64:K68)</f>
        <v>3571.5</v>
      </c>
      <c r="L69" s="27">
        <f t="shared" si="19"/>
        <v>3697.81265272889</v>
      </c>
      <c r="M69" s="27">
        <f t="shared" si="19"/>
        <v>5160.7830852025791</v>
      </c>
      <c r="N69" s="27">
        <f t="shared" si="19"/>
        <v>8760.5</v>
      </c>
      <c r="O69" s="27">
        <f t="shared" si="19"/>
        <v>8760.5</v>
      </c>
      <c r="P69" s="27">
        <f t="shared" si="19"/>
        <v>8760.5</v>
      </c>
    </row>
    <row r="71" spans="10:16" x14ac:dyDescent="0.25">
      <c r="J71" t="s">
        <v>48</v>
      </c>
    </row>
    <row r="72" spans="10:16" x14ac:dyDescent="0.25">
      <c r="K72">
        <v>2015</v>
      </c>
      <c r="L72">
        <v>2020</v>
      </c>
      <c r="M72">
        <v>2025</v>
      </c>
      <c r="N72">
        <v>2030</v>
      </c>
      <c r="O72">
        <v>2035</v>
      </c>
      <c r="P72">
        <v>2040</v>
      </c>
    </row>
    <row r="73" spans="10:16" x14ac:dyDescent="0.25">
      <c r="J73" t="s">
        <v>0</v>
      </c>
      <c r="K73" s="17">
        <f t="shared" ref="K73:P73" si="20">K35-K55</f>
        <v>0</v>
      </c>
      <c r="L73" s="17">
        <f t="shared" si="20"/>
        <v>60.46133471255866</v>
      </c>
      <c r="M73" s="17">
        <f t="shared" si="20"/>
        <v>700.27145405788372</v>
      </c>
      <c r="N73" s="17">
        <f t="shared" si="20"/>
        <v>3658.8600178495258</v>
      </c>
      <c r="O73" s="17">
        <f t="shared" si="20"/>
        <v>0</v>
      </c>
      <c r="P73" s="17">
        <f t="shared" si="20"/>
        <v>0</v>
      </c>
    </row>
    <row r="74" spans="10:16" x14ac:dyDescent="0.25">
      <c r="J74" t="s">
        <v>1</v>
      </c>
      <c r="K74" s="17">
        <f>K36-K56</f>
        <v>1529</v>
      </c>
      <c r="L74" s="17">
        <f t="shared" ref="L74:P77" si="21">L36-L56</f>
        <v>173.73902781905949</v>
      </c>
      <c r="M74" s="17">
        <f t="shared" si="21"/>
        <v>2012.2692000741511</v>
      </c>
      <c r="N74" s="17">
        <f t="shared" si="21"/>
        <v>10513.938957010194</v>
      </c>
      <c r="O74" s="17">
        <f t="shared" si="21"/>
        <v>0</v>
      </c>
      <c r="P74" s="17">
        <f t="shared" si="21"/>
        <v>0</v>
      </c>
    </row>
    <row r="75" spans="10:16" x14ac:dyDescent="0.25">
      <c r="J75" t="s">
        <v>2</v>
      </c>
      <c r="K75" s="17">
        <f>K37-K57</f>
        <v>0</v>
      </c>
      <c r="L75" s="17">
        <f t="shared" si="21"/>
        <v>0</v>
      </c>
      <c r="M75" s="17">
        <f t="shared" si="21"/>
        <v>0</v>
      </c>
      <c r="N75" s="17">
        <f t="shared" si="21"/>
        <v>4044.1817357272539</v>
      </c>
      <c r="O75" s="17">
        <f t="shared" si="21"/>
        <v>0</v>
      </c>
      <c r="P75" s="17">
        <f t="shared" si="21"/>
        <v>0</v>
      </c>
    </row>
    <row r="76" spans="10:16" x14ac:dyDescent="0.25">
      <c r="J76" t="s">
        <v>3</v>
      </c>
      <c r="K76" s="17">
        <f>K38-K58</f>
        <v>0</v>
      </c>
      <c r="L76" s="17">
        <f t="shared" si="21"/>
        <v>0</v>
      </c>
      <c r="M76" s="17">
        <f t="shared" si="21"/>
        <v>0</v>
      </c>
      <c r="N76" s="17">
        <f t="shared" si="21"/>
        <v>0</v>
      </c>
      <c r="O76" s="17">
        <f t="shared" si="21"/>
        <v>0</v>
      </c>
      <c r="P76" s="17">
        <f t="shared" si="21"/>
        <v>0</v>
      </c>
    </row>
    <row r="77" spans="10:16" x14ac:dyDescent="0.25">
      <c r="J77" t="s">
        <v>4</v>
      </c>
      <c r="K77" s="17">
        <f>K39-K59</f>
        <v>968.9</v>
      </c>
      <c r="L77" s="17">
        <f t="shared" si="21"/>
        <v>80.704033007969244</v>
      </c>
      <c r="M77" s="17">
        <f t="shared" si="21"/>
        <v>934.7251563582696</v>
      </c>
      <c r="N77" s="17">
        <f t="shared" si="21"/>
        <v>4883.8610833831344</v>
      </c>
      <c r="O77" s="17">
        <f t="shared" si="21"/>
        <v>0</v>
      </c>
      <c r="P77" s="17">
        <f t="shared" si="21"/>
        <v>0</v>
      </c>
    </row>
    <row r="78" spans="10:16" x14ac:dyDescent="0.25">
      <c r="J78" t="s">
        <v>23</v>
      </c>
      <c r="K78" s="27">
        <f t="shared" ref="K78:P78" si="22">SUM(K73:K77)</f>
        <v>2497.9</v>
      </c>
      <c r="L78" s="27">
        <f t="shared" si="22"/>
        <v>314.90439553958737</v>
      </c>
      <c r="M78" s="27">
        <f t="shared" si="22"/>
        <v>3647.2658104903044</v>
      </c>
      <c r="N78" s="27">
        <f t="shared" si="22"/>
        <v>23100.841793970107</v>
      </c>
      <c r="O78" s="27">
        <f t="shared" si="22"/>
        <v>0</v>
      </c>
      <c r="P78" s="27">
        <f t="shared" si="22"/>
        <v>0</v>
      </c>
    </row>
    <row r="80" spans="10:16" x14ac:dyDescent="0.25">
      <c r="J80" t="s">
        <v>49</v>
      </c>
    </row>
    <row r="81" spans="10:16" x14ac:dyDescent="0.25">
      <c r="K81">
        <v>2015</v>
      </c>
      <c r="L81">
        <v>2020</v>
      </c>
      <c r="M81">
        <v>2025</v>
      </c>
      <c r="N81">
        <v>2030</v>
      </c>
      <c r="O81">
        <v>2035</v>
      </c>
      <c r="P81">
        <v>2040</v>
      </c>
    </row>
    <row r="82" spans="10:16" x14ac:dyDescent="0.25">
      <c r="J82" t="s">
        <v>0</v>
      </c>
      <c r="K82" s="1">
        <f>SUM($K73:K73)</f>
        <v>0</v>
      </c>
      <c r="L82" s="1">
        <f>SUM($K73:L73)</f>
        <v>60.46133471255866</v>
      </c>
      <c r="M82" s="1">
        <f>SUM($K73:M73)</f>
        <v>760.73278877044243</v>
      </c>
      <c r="N82" s="1">
        <f>SUM($K73:N73)</f>
        <v>4419.5928066199685</v>
      </c>
      <c r="O82" s="1">
        <f>SUM($K73:O73)</f>
        <v>4419.5928066199685</v>
      </c>
      <c r="P82" s="1">
        <f>SUM($K73:P73)</f>
        <v>4419.5928066199685</v>
      </c>
    </row>
    <row r="83" spans="10:16" x14ac:dyDescent="0.25">
      <c r="J83" t="s">
        <v>1</v>
      </c>
      <c r="K83" s="1">
        <f>SUM($K74:K74)</f>
        <v>1529</v>
      </c>
      <c r="L83" s="1">
        <f>SUM($K74:L74)</f>
        <v>1702.7390278190594</v>
      </c>
      <c r="M83" s="1">
        <f>SUM($K74:M74)</f>
        <v>3715.0082278932105</v>
      </c>
      <c r="N83" s="1">
        <f>SUM($K74:N74)</f>
        <v>14228.947184903405</v>
      </c>
      <c r="O83" s="1">
        <f>SUM($K74:O74)</f>
        <v>14228.947184903405</v>
      </c>
      <c r="P83" s="1">
        <f>SUM($K74:P74)</f>
        <v>14228.947184903405</v>
      </c>
    </row>
    <row r="84" spans="10:16" x14ac:dyDescent="0.25">
      <c r="J84" t="s">
        <v>2</v>
      </c>
      <c r="K84" s="1">
        <f>SUM($K75:K75)</f>
        <v>0</v>
      </c>
      <c r="L84" s="1">
        <f>SUM($K75:L75)</f>
        <v>0</v>
      </c>
      <c r="M84" s="1">
        <f>SUM($K75:M75)</f>
        <v>0</v>
      </c>
      <c r="N84" s="1">
        <f>SUM($K75:N75)</f>
        <v>4044.1817357272539</v>
      </c>
      <c r="O84" s="1">
        <f>SUM($K75:O75)</f>
        <v>4044.1817357272539</v>
      </c>
      <c r="P84" s="1">
        <f>SUM($K75:P75)</f>
        <v>4044.1817357272539</v>
      </c>
    </row>
    <row r="85" spans="10:16" x14ac:dyDescent="0.25">
      <c r="J85" t="s">
        <v>3</v>
      </c>
      <c r="K85" s="1">
        <f>SUM($K76:K76)</f>
        <v>0</v>
      </c>
      <c r="L85" s="1">
        <f>SUM($K76:L76)</f>
        <v>0</v>
      </c>
      <c r="M85" s="1">
        <f>SUM($K76:M76)</f>
        <v>0</v>
      </c>
      <c r="N85" s="1">
        <f>SUM($K76:N76)</f>
        <v>0</v>
      </c>
      <c r="O85" s="1">
        <f>SUM($K76:O76)</f>
        <v>0</v>
      </c>
      <c r="P85" s="1">
        <f>SUM($K76:P76)</f>
        <v>0</v>
      </c>
    </row>
    <row r="86" spans="10:16" x14ac:dyDescent="0.25">
      <c r="J86" t="s">
        <v>4</v>
      </c>
      <c r="K86" s="1">
        <f>SUM($K77:K77)</f>
        <v>968.9</v>
      </c>
      <c r="L86" s="1">
        <f>SUM($K77:L77)</f>
        <v>1049.6040330079693</v>
      </c>
      <c r="M86" s="1">
        <f>SUM($K77:M77)</f>
        <v>1984.329189366239</v>
      </c>
      <c r="N86" s="1">
        <f>SUM($K77:N77)</f>
        <v>6868.1902727493734</v>
      </c>
      <c r="O86" s="1">
        <f>SUM($K77:O77)</f>
        <v>6868.1902727493734</v>
      </c>
      <c r="P86" s="1">
        <f>SUM($K77:P77)</f>
        <v>6868.1902727493734</v>
      </c>
    </row>
    <row r="87" spans="10:16" x14ac:dyDescent="0.25">
      <c r="J87" t="s">
        <v>23</v>
      </c>
      <c r="K87" s="27">
        <f t="shared" ref="K87:P87" si="23">SUM(K82:K86)</f>
        <v>2497.9</v>
      </c>
      <c r="L87" s="27">
        <f t="shared" si="23"/>
        <v>2812.8043955395874</v>
      </c>
      <c r="M87" s="27">
        <f t="shared" si="23"/>
        <v>6460.0702060298918</v>
      </c>
      <c r="N87" s="27">
        <f t="shared" si="23"/>
        <v>29560.911999999997</v>
      </c>
      <c r="O87" s="27">
        <f t="shared" si="23"/>
        <v>29560.911999999997</v>
      </c>
      <c r="P87" s="27">
        <f t="shared" si="23"/>
        <v>29560.911999999997</v>
      </c>
    </row>
  </sheetData>
  <phoneticPr fontId="9" type="noConversion"/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 and F6 Fix</vt:lpstr>
      <vt:lpstr>F8 Fix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Stanton Hadley</dc:creator>
  <cp:lastModifiedBy>Catherine Morris</cp:lastModifiedBy>
  <dcterms:created xsi:type="dcterms:W3CDTF">2011-09-27T17:42:10Z</dcterms:created>
  <dcterms:modified xsi:type="dcterms:W3CDTF">2011-10-04T15:42:47Z</dcterms:modified>
</cp:coreProperties>
</file>