
<file path=[Content_Types].xml><?xml version="1.0" encoding="utf-8"?>
<Types xmlns="http://schemas.openxmlformats.org/package/2006/content-types">
  <Default Extension="xml" ContentType="application/xml"/>
  <Default Extension="jpeg" ContentType="image/jpeg"/>
  <Default Extension="vml" ContentType="application/vnd.openxmlformats-officedocument.vmlDrawing"/>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chartsheets/sheet1.xml" ContentType="application/vnd.openxmlformats-officedocument.spreadsheetml.chart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4" Type="http://schemas.openxmlformats.org/officeDocument/2006/relationships/extended-properties" Target="docProps/app.xml"/><Relationship Id="rId1" Type="http://schemas.openxmlformats.org/officeDocument/2006/relationships/officeDocument" Target="xl/workbook.xml"/><Relationship Id="rId2" Type="http://schemas.openxmlformats.org/package/2006/relationships/metadata/thumbnail" Target="docProps/thumbnail.jpeg"/></Relationships>
</file>

<file path=xl/workbook.xml><?xml version="1.0" encoding="utf-8"?>
<workbook xmlns="http://schemas.openxmlformats.org/spreadsheetml/2006/main" xmlns:r="http://schemas.openxmlformats.org/officeDocument/2006/relationships">
  <fileVersion appName="xl" lastEdited="5" lowestEdited="5" rupBuild="21405"/>
  <workbookPr showInkAnnotation="0" autoCompressPictures="0"/>
  <bookViews>
    <workbookView xWindow="560" yWindow="560" windowWidth="25040" windowHeight="17820" tabRatio="500"/>
  </bookViews>
  <sheets>
    <sheet name="Clusters" sheetId="1" r:id="rId1"/>
    <sheet name="ClusterXY" sheetId="2" r:id="rId2"/>
    <sheet name="ClusterGraph" sheetId="3" r:id="rId3"/>
    <sheet name="OtherCostSummary" sheetId="4" r:id="rId4"/>
    <sheet name="OtherCost" sheetId="5" r:id="rId5"/>
  </sheets>
  <externalReferences>
    <externalReference r:id="rId6"/>
  </externalReferences>
  <definedNames>
    <definedName name="_xlnm._FilterDatabase" localSheetId="0" hidden="1">Clusters!$A$4:$DE$91</definedName>
    <definedName name="_xlnm._FilterDatabase" localSheetId="1" hidden="1">ClusterXY!$A$6:$G$83</definedName>
    <definedName name="CheckID">Clusters!$D$7</definedName>
    <definedName name="CostEstimate" localSheetId="4">OtherCost!$J$22</definedName>
    <definedName name="CostEstimate">[1]ClusterData!#REF!</definedName>
    <definedName name="_xlnm.Print_Area" localSheetId="0">Clusters!$D$3:$AM$85</definedName>
    <definedName name="_xlnm.Print_Area" localSheetId="1">ClusterXY!$A$6:$E$83</definedName>
  </definedNames>
  <calcPr calcId="140000" calcOnSave="0" concurrentCalc="0"/>
  <extLst>
    <ext xmlns:mx="http://schemas.microsoft.com/office/mac/excel/2008/main" uri="{7523E5D3-25F3-A5E0-1632-64F254C22452}">
      <mx:ArchID Flags="2"/>
    </ext>
  </extLst>
</workbook>
</file>

<file path=xl/calcChain.xml><?xml version="1.0" encoding="utf-8"?>
<calcChain xmlns="http://schemas.openxmlformats.org/spreadsheetml/2006/main">
  <c r="T26" i="5" l="1"/>
  <c r="T25" i="5"/>
  <c r="T24" i="5"/>
  <c r="T23" i="5"/>
  <c r="T22" i="5"/>
  <c r="T21" i="5"/>
  <c r="T20" i="5"/>
  <c r="T19" i="5"/>
  <c r="AF15" i="5"/>
  <c r="AE15" i="5"/>
  <c r="AD15" i="5"/>
  <c r="AC15" i="5"/>
  <c r="AB15" i="5"/>
  <c r="AA15" i="5"/>
  <c r="Z15" i="5"/>
  <c r="Y15" i="5"/>
  <c r="X15" i="5"/>
  <c r="W15" i="5"/>
  <c r="V15" i="5"/>
  <c r="U15" i="5"/>
  <c r="T15" i="5"/>
  <c r="S15" i="5"/>
  <c r="R15" i="5"/>
  <c r="Q15" i="5"/>
  <c r="P15" i="5"/>
  <c r="O15" i="5"/>
  <c r="N15" i="5"/>
  <c r="M15" i="5"/>
  <c r="L15" i="5"/>
  <c r="F15" i="5"/>
  <c r="AF14" i="5"/>
  <c r="AE14" i="5"/>
  <c r="AD14" i="5"/>
  <c r="AC14" i="5"/>
  <c r="AB14" i="5"/>
  <c r="AA14" i="5"/>
  <c r="Z14" i="5"/>
  <c r="Y14" i="5"/>
  <c r="X14" i="5"/>
  <c r="W14" i="5"/>
  <c r="V14" i="5"/>
  <c r="U14" i="5"/>
  <c r="T14" i="5"/>
  <c r="S14" i="5"/>
  <c r="R14" i="5"/>
  <c r="Q14" i="5"/>
  <c r="P14" i="5"/>
  <c r="O14" i="5"/>
  <c r="N14" i="5"/>
  <c r="M14" i="5"/>
  <c r="L14" i="5"/>
  <c r="F14" i="5"/>
  <c r="AF13" i="5"/>
  <c r="AE13" i="5"/>
  <c r="AD13" i="5"/>
  <c r="AC13" i="5"/>
  <c r="AB13" i="5"/>
  <c r="AA13" i="5"/>
  <c r="Z13" i="5"/>
  <c r="Y13" i="5"/>
  <c r="X13" i="5"/>
  <c r="W13" i="5"/>
  <c r="V13" i="5"/>
  <c r="U13" i="5"/>
  <c r="T13" i="5"/>
  <c r="S13" i="5"/>
  <c r="R13" i="5"/>
  <c r="Q13" i="5"/>
  <c r="P13" i="5"/>
  <c r="O13" i="5"/>
  <c r="N13" i="5"/>
  <c r="M13" i="5"/>
  <c r="L13" i="5"/>
  <c r="F13" i="5"/>
  <c r="AF12" i="5"/>
  <c r="AE12" i="5"/>
  <c r="AD12" i="5"/>
  <c r="AC12" i="5"/>
  <c r="AB12" i="5"/>
  <c r="AA12" i="5"/>
  <c r="Z12" i="5"/>
  <c r="Y12" i="5"/>
  <c r="X12" i="5"/>
  <c r="W12" i="5"/>
  <c r="V12" i="5"/>
  <c r="U12" i="5"/>
  <c r="T12" i="5"/>
  <c r="S12" i="5"/>
  <c r="R12" i="5"/>
  <c r="Q12" i="5"/>
  <c r="P12" i="5"/>
  <c r="O12" i="5"/>
  <c r="N12" i="5"/>
  <c r="M12" i="5"/>
  <c r="L12" i="5"/>
  <c r="F12" i="5"/>
  <c r="AF11" i="5"/>
  <c r="AE11" i="5"/>
  <c r="AD11" i="5"/>
  <c r="AC11" i="5"/>
  <c r="AB11" i="5"/>
  <c r="AA11" i="5"/>
  <c r="Z11" i="5"/>
  <c r="Y11" i="5"/>
  <c r="X11" i="5"/>
  <c r="W11" i="5"/>
  <c r="V11" i="5"/>
  <c r="U11" i="5"/>
  <c r="T11" i="5"/>
  <c r="S11" i="5"/>
  <c r="R11" i="5"/>
  <c r="Q11" i="5"/>
  <c r="P11" i="5"/>
  <c r="O11" i="5"/>
  <c r="N11" i="5"/>
  <c r="M11" i="5"/>
  <c r="L11" i="5"/>
  <c r="F11" i="5"/>
  <c r="AF10" i="5"/>
  <c r="AE10" i="5"/>
  <c r="AD10" i="5"/>
  <c r="AC10" i="5"/>
  <c r="AB10" i="5"/>
  <c r="AA10" i="5"/>
  <c r="Z10" i="5"/>
  <c r="Y10" i="5"/>
  <c r="X10" i="5"/>
  <c r="W10" i="5"/>
  <c r="V10" i="5"/>
  <c r="U10" i="5"/>
  <c r="T10" i="5"/>
  <c r="S10" i="5"/>
  <c r="R10" i="5"/>
  <c r="Q10" i="5"/>
  <c r="P10" i="5"/>
  <c r="O10" i="5"/>
  <c r="N10" i="5"/>
  <c r="M10" i="5"/>
  <c r="L10" i="5"/>
  <c r="F10" i="5"/>
  <c r="AF9" i="5"/>
  <c r="AE9" i="5"/>
  <c r="AD9" i="5"/>
  <c r="AC9" i="5"/>
  <c r="AB9" i="5"/>
  <c r="AA9" i="5"/>
  <c r="Z9" i="5"/>
  <c r="Y9" i="5"/>
  <c r="X9" i="5"/>
  <c r="W9" i="5"/>
  <c r="V9" i="5"/>
  <c r="U9" i="5"/>
  <c r="T9" i="5"/>
  <c r="S9" i="5"/>
  <c r="R9" i="5"/>
  <c r="Q9" i="5"/>
  <c r="P9" i="5"/>
  <c r="O9" i="5"/>
  <c r="N9" i="5"/>
  <c r="M9" i="5"/>
  <c r="L9" i="5"/>
  <c r="F9" i="5"/>
  <c r="AF8" i="5"/>
  <c r="AE8" i="5"/>
  <c r="AD8" i="5"/>
  <c r="AC8" i="5"/>
  <c r="AB8" i="5"/>
  <c r="AA8" i="5"/>
  <c r="Z8" i="5"/>
  <c r="Y8" i="5"/>
  <c r="X8" i="5"/>
  <c r="W8" i="5"/>
  <c r="V8" i="5"/>
  <c r="U8" i="5"/>
  <c r="T8" i="5"/>
  <c r="S8" i="5"/>
  <c r="R8" i="5"/>
  <c r="Q8" i="5"/>
  <c r="P8" i="5"/>
  <c r="O8" i="5"/>
  <c r="N8" i="5"/>
  <c r="M8" i="5"/>
  <c r="L8" i="5"/>
  <c r="F8" i="5"/>
  <c r="AF7" i="5"/>
  <c r="AE7" i="5"/>
  <c r="AD7" i="5"/>
  <c r="AC7" i="5"/>
  <c r="AB7" i="5"/>
  <c r="AA7" i="5"/>
  <c r="Z7" i="5"/>
  <c r="Y7" i="5"/>
  <c r="X7" i="5"/>
  <c r="W7" i="5"/>
  <c r="V7" i="5"/>
  <c r="U7" i="5"/>
  <c r="T7" i="5"/>
  <c r="S7" i="5"/>
  <c r="R7" i="5"/>
  <c r="Q7" i="5"/>
  <c r="P7" i="5"/>
  <c r="O7" i="5"/>
  <c r="N7" i="5"/>
  <c r="M7" i="5"/>
  <c r="L7" i="5"/>
  <c r="F7" i="5"/>
  <c r="AF6" i="5"/>
  <c r="AE6" i="5"/>
  <c r="AD6" i="5"/>
  <c r="AC6" i="5"/>
  <c r="AB6" i="5"/>
  <c r="AA6" i="5"/>
  <c r="Z6" i="5"/>
  <c r="Y6" i="5"/>
  <c r="X6" i="5"/>
  <c r="W6" i="5"/>
  <c r="V6" i="5"/>
  <c r="U6" i="5"/>
  <c r="T6" i="5"/>
  <c r="S6" i="5"/>
  <c r="R6" i="5"/>
  <c r="Q6" i="5"/>
  <c r="P6" i="5"/>
  <c r="O6" i="5"/>
  <c r="N6" i="5"/>
  <c r="M6" i="5"/>
  <c r="L6" i="5"/>
  <c r="F6" i="5"/>
  <c r="H5" i="5"/>
  <c r="I5" i="5"/>
  <c r="J5" i="5"/>
  <c r="K5" i="5"/>
  <c r="L5" i="5"/>
  <c r="M5" i="5"/>
  <c r="N5" i="5"/>
  <c r="O5" i="5"/>
  <c r="P5" i="5"/>
  <c r="Q5" i="5"/>
  <c r="R5" i="5"/>
  <c r="S5" i="5"/>
  <c r="T5" i="5"/>
  <c r="U5" i="5"/>
  <c r="V5" i="5"/>
  <c r="W5" i="5"/>
  <c r="X5" i="5"/>
  <c r="Y5" i="5"/>
  <c r="Z5" i="5"/>
  <c r="AA5" i="5"/>
  <c r="AB5" i="5"/>
  <c r="AC5" i="5"/>
  <c r="AD5" i="5"/>
  <c r="AE5" i="5"/>
  <c r="AF5" i="5"/>
  <c r="AS90" i="4"/>
  <c r="AT90" i="4"/>
  <c r="AU90" i="4"/>
  <c r="AP90" i="4"/>
  <c r="AQ90" i="4"/>
  <c r="AO90" i="4"/>
  <c r="AK90" i="4"/>
  <c r="AL90" i="4"/>
  <c r="AM90" i="4"/>
  <c r="AE90" i="4"/>
  <c r="AC90" i="4"/>
  <c r="AD90" i="4"/>
  <c r="AA90" i="4"/>
  <c r="Z90" i="4"/>
  <c r="Y90" i="4"/>
  <c r="W90" i="4"/>
  <c r="U90" i="4"/>
  <c r="V90" i="4"/>
  <c r="S90" i="4"/>
  <c r="Q90" i="4"/>
  <c r="R90" i="4"/>
  <c r="O90" i="4"/>
  <c r="N90" i="4"/>
  <c r="M90" i="4"/>
  <c r="K90" i="4"/>
  <c r="E90" i="4"/>
  <c r="I90" i="4"/>
  <c r="D90" i="4"/>
  <c r="H90" i="4"/>
  <c r="C90" i="4"/>
  <c r="G90" i="4"/>
  <c r="AS89" i="4"/>
  <c r="AT89" i="4"/>
  <c r="AU89" i="4"/>
  <c r="AP89" i="4"/>
  <c r="AQ89" i="4"/>
  <c r="AO89" i="4"/>
  <c r="AK89" i="4"/>
  <c r="AL89" i="4"/>
  <c r="AM89" i="4"/>
  <c r="AE89" i="4"/>
  <c r="AC89" i="4"/>
  <c r="AD89" i="4"/>
  <c r="AA89" i="4"/>
  <c r="Z89" i="4"/>
  <c r="Y89" i="4"/>
  <c r="W89" i="4"/>
  <c r="U89" i="4"/>
  <c r="V89" i="4"/>
  <c r="S89" i="4"/>
  <c r="Q89" i="4"/>
  <c r="R89" i="4"/>
  <c r="O89" i="4"/>
  <c r="N89" i="4"/>
  <c r="M89" i="4"/>
  <c r="K89" i="4"/>
  <c r="E89" i="4"/>
  <c r="I89" i="4"/>
  <c r="D89" i="4"/>
  <c r="H89" i="4"/>
  <c r="C89" i="4"/>
  <c r="G89" i="4"/>
  <c r="AS88" i="4"/>
  <c r="AT88" i="4"/>
  <c r="AU88" i="4"/>
  <c r="AP88" i="4"/>
  <c r="AQ88" i="4"/>
  <c r="AO88" i="4"/>
  <c r="AK88" i="4"/>
  <c r="AL88" i="4"/>
  <c r="AM88" i="4"/>
  <c r="AE88" i="4"/>
  <c r="AC88" i="4"/>
  <c r="AD88" i="4"/>
  <c r="AA88" i="4"/>
  <c r="Z88" i="4"/>
  <c r="Y88" i="4"/>
  <c r="W88" i="4"/>
  <c r="U88" i="4"/>
  <c r="V88" i="4"/>
  <c r="S88" i="4"/>
  <c r="Q88" i="4"/>
  <c r="R88" i="4"/>
  <c r="O88" i="4"/>
  <c r="N88" i="4"/>
  <c r="M88" i="4"/>
  <c r="K88" i="4"/>
  <c r="E88" i="4"/>
  <c r="I88" i="4"/>
  <c r="D88" i="4"/>
  <c r="H88" i="4"/>
  <c r="C88" i="4"/>
  <c r="G88" i="4"/>
  <c r="AS87" i="4"/>
  <c r="AT87" i="4"/>
  <c r="AU87" i="4"/>
  <c r="AP87" i="4"/>
  <c r="AQ87" i="4"/>
  <c r="AO87" i="4"/>
  <c r="AK87" i="4"/>
  <c r="AL87" i="4"/>
  <c r="AM87" i="4"/>
  <c r="AE87" i="4"/>
  <c r="AC87" i="4"/>
  <c r="AD87" i="4"/>
  <c r="AA87" i="4"/>
  <c r="Z87" i="4"/>
  <c r="Y87" i="4"/>
  <c r="W87" i="4"/>
  <c r="U87" i="4"/>
  <c r="V87" i="4"/>
  <c r="S87" i="4"/>
  <c r="Q87" i="4"/>
  <c r="R87" i="4"/>
  <c r="O87" i="4"/>
  <c r="N87" i="4"/>
  <c r="M87" i="4"/>
  <c r="K87" i="4"/>
  <c r="E87" i="4"/>
  <c r="I87" i="4"/>
  <c r="D87" i="4"/>
  <c r="H87" i="4"/>
  <c r="C87" i="4"/>
  <c r="G87" i="4"/>
  <c r="AS86" i="4"/>
  <c r="AT86" i="4"/>
  <c r="AU86" i="4"/>
  <c r="AP86" i="4"/>
  <c r="AQ86" i="4"/>
  <c r="AO86" i="4"/>
  <c r="AK86" i="4"/>
  <c r="AL86" i="4"/>
  <c r="AM86" i="4"/>
  <c r="AE86" i="4"/>
  <c r="AC86" i="4"/>
  <c r="AD86" i="4"/>
  <c r="AA86" i="4"/>
  <c r="Z86" i="4"/>
  <c r="Y86" i="4"/>
  <c r="W86" i="4"/>
  <c r="U86" i="4"/>
  <c r="V86" i="4"/>
  <c r="S86" i="4"/>
  <c r="Q86" i="4"/>
  <c r="R86" i="4"/>
  <c r="O86" i="4"/>
  <c r="N86" i="4"/>
  <c r="M86" i="4"/>
  <c r="K86" i="4"/>
  <c r="E86" i="4"/>
  <c r="I86" i="4"/>
  <c r="D86" i="4"/>
  <c r="H86" i="4"/>
  <c r="C86" i="4"/>
  <c r="G86" i="4"/>
  <c r="AS85" i="4"/>
  <c r="AT85" i="4"/>
  <c r="AU85" i="4"/>
  <c r="AP85" i="4"/>
  <c r="AQ85" i="4"/>
  <c r="AO85" i="4"/>
  <c r="AK85" i="4"/>
  <c r="AL85" i="4"/>
  <c r="AM85" i="4"/>
  <c r="AE85" i="4"/>
  <c r="AC85" i="4"/>
  <c r="AD85" i="4"/>
  <c r="AA85" i="4"/>
  <c r="Z85" i="4"/>
  <c r="Y85" i="4"/>
  <c r="W85" i="4"/>
  <c r="U85" i="4"/>
  <c r="V85" i="4"/>
  <c r="S85" i="4"/>
  <c r="Q85" i="4"/>
  <c r="R85" i="4"/>
  <c r="O85" i="4"/>
  <c r="N85" i="4"/>
  <c r="M85" i="4"/>
  <c r="K85" i="4"/>
  <c r="E85" i="4"/>
  <c r="I85" i="4"/>
  <c r="D85" i="4"/>
  <c r="H85" i="4"/>
  <c r="C85" i="4"/>
  <c r="G85" i="4"/>
  <c r="AS84" i="4"/>
  <c r="AT84" i="4"/>
  <c r="AU84" i="4"/>
  <c r="AP84" i="4"/>
  <c r="AQ84" i="4"/>
  <c r="AO84" i="4"/>
  <c r="AK84" i="4"/>
  <c r="AL84" i="4"/>
  <c r="AM84" i="4"/>
  <c r="AE84" i="4"/>
  <c r="AC84" i="4"/>
  <c r="AD84" i="4"/>
  <c r="AA84" i="4"/>
  <c r="Z84" i="4"/>
  <c r="Y84" i="4"/>
  <c r="W84" i="4"/>
  <c r="U84" i="4"/>
  <c r="V84" i="4"/>
  <c r="S84" i="4"/>
  <c r="Q84" i="4"/>
  <c r="R84" i="4"/>
  <c r="O84" i="4"/>
  <c r="N84" i="4"/>
  <c r="M84" i="4"/>
  <c r="K84" i="4"/>
  <c r="E84" i="4"/>
  <c r="I84" i="4"/>
  <c r="D84" i="4"/>
  <c r="H84" i="4"/>
  <c r="C84" i="4"/>
  <c r="G84" i="4"/>
  <c r="AS83" i="4"/>
  <c r="AT83" i="4"/>
  <c r="AU83" i="4"/>
  <c r="AP83" i="4"/>
  <c r="AQ83" i="4"/>
  <c r="AO83" i="4"/>
  <c r="AK83" i="4"/>
  <c r="AL83" i="4"/>
  <c r="AM83" i="4"/>
  <c r="AE83" i="4"/>
  <c r="AC83" i="4"/>
  <c r="AD83" i="4"/>
  <c r="AA83" i="4"/>
  <c r="Z83" i="4"/>
  <c r="Y83" i="4"/>
  <c r="W83" i="4"/>
  <c r="U83" i="4"/>
  <c r="V83" i="4"/>
  <c r="S83" i="4"/>
  <c r="Q83" i="4"/>
  <c r="R83" i="4"/>
  <c r="O83" i="4"/>
  <c r="N83" i="4"/>
  <c r="M83" i="4"/>
  <c r="K83" i="4"/>
  <c r="E83" i="4"/>
  <c r="I83" i="4"/>
  <c r="D83" i="4"/>
  <c r="H83" i="4"/>
  <c r="C83" i="4"/>
  <c r="G83" i="4"/>
  <c r="AS82" i="4"/>
  <c r="AT82" i="4"/>
  <c r="AU82" i="4"/>
  <c r="AP82" i="4"/>
  <c r="AK82" i="4"/>
  <c r="AL82" i="4"/>
  <c r="AM82" i="4"/>
  <c r="K82" i="4"/>
  <c r="AS81" i="4"/>
  <c r="AT81" i="4"/>
  <c r="AU81" i="4"/>
  <c r="AP81" i="4"/>
  <c r="AQ81" i="4"/>
  <c r="AO81" i="4"/>
  <c r="AK81" i="4"/>
  <c r="AL81" i="4"/>
  <c r="AM81" i="4"/>
  <c r="AD81" i="4"/>
  <c r="W81" i="4"/>
  <c r="U81" i="4"/>
  <c r="V81" i="4"/>
  <c r="S81" i="4"/>
  <c r="Q81" i="4"/>
  <c r="R81" i="4"/>
  <c r="O81" i="4"/>
  <c r="N81" i="4"/>
  <c r="M81" i="4"/>
  <c r="K81" i="4"/>
  <c r="E81" i="4"/>
  <c r="I81" i="4"/>
  <c r="D81" i="4"/>
  <c r="H81" i="4"/>
  <c r="C81" i="4"/>
  <c r="G81" i="4"/>
  <c r="AS80" i="4"/>
  <c r="AT80" i="4"/>
  <c r="AU80" i="4"/>
  <c r="AP80" i="4"/>
  <c r="AQ80" i="4"/>
  <c r="AO80" i="4"/>
  <c r="AK80" i="4"/>
  <c r="AL80" i="4"/>
  <c r="AM80" i="4"/>
  <c r="AD80" i="4"/>
  <c r="W80" i="4"/>
  <c r="U80" i="4"/>
  <c r="V80" i="4"/>
  <c r="S80" i="4"/>
  <c r="Q80" i="4"/>
  <c r="R80" i="4"/>
  <c r="O80" i="4"/>
  <c r="N80" i="4"/>
  <c r="M80" i="4"/>
  <c r="K80" i="4"/>
  <c r="E80" i="4"/>
  <c r="I80" i="4"/>
  <c r="D80" i="4"/>
  <c r="H80" i="4"/>
  <c r="C80" i="4"/>
  <c r="G80" i="4"/>
  <c r="AS79" i="4"/>
  <c r="AT79" i="4"/>
  <c r="AU79" i="4"/>
  <c r="AP79" i="4"/>
  <c r="AQ79" i="4"/>
  <c r="AO79" i="4"/>
  <c r="AK79" i="4"/>
  <c r="AL79" i="4"/>
  <c r="AM79" i="4"/>
  <c r="AD79" i="4"/>
  <c r="W79" i="4"/>
  <c r="U79" i="4"/>
  <c r="V79" i="4"/>
  <c r="S79" i="4"/>
  <c r="Q79" i="4"/>
  <c r="R79" i="4"/>
  <c r="O79" i="4"/>
  <c r="N79" i="4"/>
  <c r="M79" i="4"/>
  <c r="K79" i="4"/>
  <c r="E79" i="4"/>
  <c r="I79" i="4"/>
  <c r="D79" i="4"/>
  <c r="H79" i="4"/>
  <c r="C79" i="4"/>
  <c r="G79" i="4"/>
  <c r="AS78" i="4"/>
  <c r="AT78" i="4"/>
  <c r="AU78" i="4"/>
  <c r="AP78" i="4"/>
  <c r="AQ78" i="4"/>
  <c r="AO78" i="4"/>
  <c r="AK78" i="4"/>
  <c r="AL78" i="4"/>
  <c r="AM78" i="4"/>
  <c r="AD78" i="4"/>
  <c r="W78" i="4"/>
  <c r="U78" i="4"/>
  <c r="V78" i="4"/>
  <c r="S78" i="4"/>
  <c r="Q78" i="4"/>
  <c r="R78" i="4"/>
  <c r="O78" i="4"/>
  <c r="N78" i="4"/>
  <c r="M78" i="4"/>
  <c r="K78" i="4"/>
  <c r="E78" i="4"/>
  <c r="I78" i="4"/>
  <c r="D78" i="4"/>
  <c r="H78" i="4"/>
  <c r="C78" i="4"/>
  <c r="G78" i="4"/>
  <c r="AS77" i="4"/>
  <c r="AT77" i="4"/>
  <c r="AU77" i="4"/>
  <c r="AP77" i="4"/>
  <c r="AQ77" i="4"/>
  <c r="AO77" i="4"/>
  <c r="AK77" i="4"/>
  <c r="AL77" i="4"/>
  <c r="AM77" i="4"/>
  <c r="AD77" i="4"/>
  <c r="W77" i="4"/>
  <c r="U77" i="4"/>
  <c r="V77" i="4"/>
  <c r="S77" i="4"/>
  <c r="Q77" i="4"/>
  <c r="R77" i="4"/>
  <c r="O77" i="4"/>
  <c r="N77" i="4"/>
  <c r="M77" i="4"/>
  <c r="K77" i="4"/>
  <c r="E77" i="4"/>
  <c r="I77" i="4"/>
  <c r="D77" i="4"/>
  <c r="H77" i="4"/>
  <c r="C77" i="4"/>
  <c r="G77" i="4"/>
  <c r="AS76" i="4"/>
  <c r="AT76" i="4"/>
  <c r="AU76" i="4"/>
  <c r="AP76" i="4"/>
  <c r="AK76" i="4"/>
  <c r="AL76" i="4"/>
  <c r="AM76" i="4"/>
  <c r="K76" i="4"/>
  <c r="AS75" i="4"/>
  <c r="AT75" i="4"/>
  <c r="AU75" i="4"/>
  <c r="AP75" i="4"/>
  <c r="AQ75" i="4"/>
  <c r="AO75" i="4"/>
  <c r="AK75" i="4"/>
  <c r="AL75" i="4"/>
  <c r="AM75" i="4"/>
  <c r="AE75" i="4"/>
  <c r="AC75" i="4"/>
  <c r="AD75" i="4"/>
  <c r="W75" i="4"/>
  <c r="U75" i="4"/>
  <c r="V75" i="4"/>
  <c r="S75" i="4"/>
  <c r="Q75" i="4"/>
  <c r="R75" i="4"/>
  <c r="O75" i="4"/>
  <c r="N75" i="4"/>
  <c r="M75" i="4"/>
  <c r="K75" i="4"/>
  <c r="E75" i="4"/>
  <c r="I75" i="4"/>
  <c r="D75" i="4"/>
  <c r="H75" i="4"/>
  <c r="C75" i="4"/>
  <c r="G75" i="4"/>
  <c r="AS74" i="4"/>
  <c r="AT74" i="4"/>
  <c r="AU74" i="4"/>
  <c r="AP74" i="4"/>
  <c r="AQ74" i="4"/>
  <c r="AO74" i="4"/>
  <c r="AK74" i="4"/>
  <c r="AL74" i="4"/>
  <c r="AM74" i="4"/>
  <c r="AE74" i="4"/>
  <c r="AC74" i="4"/>
  <c r="AD74" i="4"/>
  <c r="W74" i="4"/>
  <c r="U74" i="4"/>
  <c r="V74" i="4"/>
  <c r="S74" i="4"/>
  <c r="Q74" i="4"/>
  <c r="R74" i="4"/>
  <c r="O74" i="4"/>
  <c r="N74" i="4"/>
  <c r="M74" i="4"/>
  <c r="K74" i="4"/>
  <c r="E74" i="4"/>
  <c r="I74" i="4"/>
  <c r="D74" i="4"/>
  <c r="H74" i="4"/>
  <c r="C74" i="4"/>
  <c r="G74" i="4"/>
  <c r="AS73" i="4"/>
  <c r="AT73" i="4"/>
  <c r="AU73" i="4"/>
  <c r="AP73" i="4"/>
  <c r="AQ73" i="4"/>
  <c r="AO73" i="4"/>
  <c r="AK73" i="4"/>
  <c r="AL73" i="4"/>
  <c r="AM73" i="4"/>
  <c r="AE73" i="4"/>
  <c r="AC73" i="4"/>
  <c r="AD73" i="4"/>
  <c r="W73" i="4"/>
  <c r="U73" i="4"/>
  <c r="V73" i="4"/>
  <c r="S73" i="4"/>
  <c r="Q73" i="4"/>
  <c r="R73" i="4"/>
  <c r="O73" i="4"/>
  <c r="N73" i="4"/>
  <c r="M73" i="4"/>
  <c r="K73" i="4"/>
  <c r="E73" i="4"/>
  <c r="I73" i="4"/>
  <c r="D73" i="4"/>
  <c r="H73" i="4"/>
  <c r="C73" i="4"/>
  <c r="G73" i="4"/>
  <c r="AS72" i="4"/>
  <c r="AT72" i="4"/>
  <c r="AU72" i="4"/>
  <c r="AP72" i="4"/>
  <c r="AQ72" i="4"/>
  <c r="AO72" i="4"/>
  <c r="AK72" i="4"/>
  <c r="AL72" i="4"/>
  <c r="AM72" i="4"/>
  <c r="AE72" i="4"/>
  <c r="AC72" i="4"/>
  <c r="AD72" i="4"/>
  <c r="W72" i="4"/>
  <c r="U72" i="4"/>
  <c r="V72" i="4"/>
  <c r="S72" i="4"/>
  <c r="Q72" i="4"/>
  <c r="R72" i="4"/>
  <c r="O72" i="4"/>
  <c r="N72" i="4"/>
  <c r="M72" i="4"/>
  <c r="K72" i="4"/>
  <c r="E72" i="4"/>
  <c r="I72" i="4"/>
  <c r="D72" i="4"/>
  <c r="H72" i="4"/>
  <c r="C72" i="4"/>
  <c r="G72" i="4"/>
  <c r="AS71" i="4"/>
  <c r="AT71" i="4"/>
  <c r="AU71" i="4"/>
  <c r="AP71" i="4"/>
  <c r="AQ71" i="4"/>
  <c r="AO71" i="4"/>
  <c r="AK71" i="4"/>
  <c r="AL71" i="4"/>
  <c r="AM71" i="4"/>
  <c r="AE71" i="4"/>
  <c r="AC71" i="4"/>
  <c r="AD71" i="4"/>
  <c r="W71" i="4"/>
  <c r="U71" i="4"/>
  <c r="V71" i="4"/>
  <c r="S71" i="4"/>
  <c r="Q71" i="4"/>
  <c r="R71" i="4"/>
  <c r="O71" i="4"/>
  <c r="N71" i="4"/>
  <c r="M71" i="4"/>
  <c r="K71" i="4"/>
  <c r="E71" i="4"/>
  <c r="I71" i="4"/>
  <c r="D71" i="4"/>
  <c r="H71" i="4"/>
  <c r="C71" i="4"/>
  <c r="G71" i="4"/>
  <c r="AS70" i="4"/>
  <c r="AT70" i="4"/>
  <c r="AU70" i="4"/>
  <c r="AP70" i="4"/>
  <c r="AQ70" i="4"/>
  <c r="AO70" i="4"/>
  <c r="AK70" i="4"/>
  <c r="AL70" i="4"/>
  <c r="AM70" i="4"/>
  <c r="AE70" i="4"/>
  <c r="AC70" i="4"/>
  <c r="AD70" i="4"/>
  <c r="W70" i="4"/>
  <c r="U70" i="4"/>
  <c r="V70" i="4"/>
  <c r="S70" i="4"/>
  <c r="Q70" i="4"/>
  <c r="R70" i="4"/>
  <c r="O70" i="4"/>
  <c r="N70" i="4"/>
  <c r="M70" i="4"/>
  <c r="K70" i="4"/>
  <c r="E70" i="4"/>
  <c r="I70" i="4"/>
  <c r="D70" i="4"/>
  <c r="H70" i="4"/>
  <c r="C70" i="4"/>
  <c r="G70" i="4"/>
  <c r="AS69" i="4"/>
  <c r="AT69" i="4"/>
  <c r="AU69" i="4"/>
  <c r="AP69" i="4"/>
  <c r="AQ69" i="4"/>
  <c r="AO69" i="4"/>
  <c r="AK69" i="4"/>
  <c r="AL69" i="4"/>
  <c r="AM69" i="4"/>
  <c r="AE69" i="4"/>
  <c r="AC69" i="4"/>
  <c r="AD69" i="4"/>
  <c r="W69" i="4"/>
  <c r="U69" i="4"/>
  <c r="V69" i="4"/>
  <c r="S69" i="4"/>
  <c r="Q69" i="4"/>
  <c r="R69" i="4"/>
  <c r="O69" i="4"/>
  <c r="N69" i="4"/>
  <c r="M69" i="4"/>
  <c r="K69" i="4"/>
  <c r="E69" i="4"/>
  <c r="I69" i="4"/>
  <c r="D69" i="4"/>
  <c r="H69" i="4"/>
  <c r="C69" i="4"/>
  <c r="G69" i="4"/>
  <c r="AS68" i="4"/>
  <c r="AT68" i="4"/>
  <c r="AU68" i="4"/>
  <c r="AP68" i="4"/>
  <c r="AQ68" i="4"/>
  <c r="AO68" i="4"/>
  <c r="AK68" i="4"/>
  <c r="AL68" i="4"/>
  <c r="AM68" i="4"/>
  <c r="AE68" i="4"/>
  <c r="AC68" i="4"/>
  <c r="AD68" i="4"/>
  <c r="W68" i="4"/>
  <c r="U68" i="4"/>
  <c r="V68" i="4"/>
  <c r="S68" i="4"/>
  <c r="Q68" i="4"/>
  <c r="R68" i="4"/>
  <c r="O68" i="4"/>
  <c r="N68" i="4"/>
  <c r="M68" i="4"/>
  <c r="K68" i="4"/>
  <c r="E68" i="4"/>
  <c r="I68" i="4"/>
  <c r="D68" i="4"/>
  <c r="H68" i="4"/>
  <c r="C68" i="4"/>
  <c r="G68" i="4"/>
  <c r="AS67" i="4"/>
  <c r="AT67" i="4"/>
  <c r="AU67" i="4"/>
  <c r="AP67" i="4"/>
  <c r="AQ67" i="4"/>
  <c r="AO67" i="4"/>
  <c r="AK67" i="4"/>
  <c r="AL67" i="4"/>
  <c r="AM67" i="4"/>
  <c r="AE67" i="4"/>
  <c r="AC67" i="4"/>
  <c r="AD67" i="4"/>
  <c r="W67" i="4"/>
  <c r="U67" i="4"/>
  <c r="V67" i="4"/>
  <c r="S67" i="4"/>
  <c r="Q67" i="4"/>
  <c r="R67" i="4"/>
  <c r="O67" i="4"/>
  <c r="N67" i="4"/>
  <c r="M67" i="4"/>
  <c r="K67" i="4"/>
  <c r="E67" i="4"/>
  <c r="I67" i="4"/>
  <c r="D67" i="4"/>
  <c r="H67" i="4"/>
  <c r="C67" i="4"/>
  <c r="G67" i="4"/>
  <c r="AS66" i="4"/>
  <c r="AT66" i="4"/>
  <c r="AU66" i="4"/>
  <c r="AP66" i="4"/>
  <c r="AK66" i="4"/>
  <c r="AL66" i="4"/>
  <c r="AM66" i="4"/>
  <c r="K66" i="4"/>
  <c r="AS65" i="4"/>
  <c r="AT65" i="4"/>
  <c r="AU65" i="4"/>
  <c r="AP65" i="4"/>
  <c r="AQ65" i="4"/>
  <c r="AO65" i="4"/>
  <c r="AK65" i="4"/>
  <c r="AL65" i="4"/>
  <c r="AM65" i="4"/>
  <c r="AE65" i="4"/>
  <c r="AC65" i="4"/>
  <c r="AD65" i="4"/>
  <c r="W65" i="4"/>
  <c r="U65" i="4"/>
  <c r="V65" i="4"/>
  <c r="S65" i="4"/>
  <c r="Q65" i="4"/>
  <c r="R65" i="4"/>
  <c r="O65" i="4"/>
  <c r="N65" i="4"/>
  <c r="M65" i="4"/>
  <c r="K65" i="4"/>
  <c r="E65" i="4"/>
  <c r="I65" i="4"/>
  <c r="D65" i="4"/>
  <c r="H65" i="4"/>
  <c r="C65" i="4"/>
  <c r="G65" i="4"/>
  <c r="AS64" i="4"/>
  <c r="AT64" i="4"/>
  <c r="AU64" i="4"/>
  <c r="AP64" i="4"/>
  <c r="AQ64" i="4"/>
  <c r="AO64" i="4"/>
  <c r="AK64" i="4"/>
  <c r="AL64" i="4"/>
  <c r="AM64" i="4"/>
  <c r="AE64" i="4"/>
  <c r="AC64" i="4"/>
  <c r="AD64" i="4"/>
  <c r="W64" i="4"/>
  <c r="U64" i="4"/>
  <c r="V64" i="4"/>
  <c r="S64" i="4"/>
  <c r="Q64" i="4"/>
  <c r="R64" i="4"/>
  <c r="O64" i="4"/>
  <c r="N64" i="4"/>
  <c r="M64" i="4"/>
  <c r="K64" i="4"/>
  <c r="E64" i="4"/>
  <c r="I64" i="4"/>
  <c r="D64" i="4"/>
  <c r="H64" i="4"/>
  <c r="C64" i="4"/>
  <c r="G64" i="4"/>
  <c r="AS63" i="4"/>
  <c r="AT63" i="4"/>
  <c r="AU63" i="4"/>
  <c r="AP63" i="4"/>
  <c r="AQ63" i="4"/>
  <c r="AO63" i="4"/>
  <c r="AK63" i="4"/>
  <c r="AL63" i="4"/>
  <c r="AM63" i="4"/>
  <c r="AE63" i="4"/>
  <c r="AC63" i="4"/>
  <c r="AD63" i="4"/>
  <c r="W63" i="4"/>
  <c r="U63" i="4"/>
  <c r="V63" i="4"/>
  <c r="S63" i="4"/>
  <c r="Q63" i="4"/>
  <c r="R63" i="4"/>
  <c r="O63" i="4"/>
  <c r="N63" i="4"/>
  <c r="M63" i="4"/>
  <c r="K63" i="4"/>
  <c r="E63" i="4"/>
  <c r="I63" i="4"/>
  <c r="D63" i="4"/>
  <c r="H63" i="4"/>
  <c r="C63" i="4"/>
  <c r="G63" i="4"/>
  <c r="AS62" i="4"/>
  <c r="AT62" i="4"/>
  <c r="AU62" i="4"/>
  <c r="AP62" i="4"/>
  <c r="AQ62" i="4"/>
  <c r="AO62" i="4"/>
  <c r="AK62" i="4"/>
  <c r="AL62" i="4"/>
  <c r="AM62" i="4"/>
  <c r="AE62" i="4"/>
  <c r="AC62" i="4"/>
  <c r="AD62" i="4"/>
  <c r="W62" i="4"/>
  <c r="U62" i="4"/>
  <c r="V62" i="4"/>
  <c r="S62" i="4"/>
  <c r="Q62" i="4"/>
  <c r="R62" i="4"/>
  <c r="O62" i="4"/>
  <c r="N62" i="4"/>
  <c r="M62" i="4"/>
  <c r="K62" i="4"/>
  <c r="E62" i="4"/>
  <c r="I62" i="4"/>
  <c r="D62" i="4"/>
  <c r="H62" i="4"/>
  <c r="C62" i="4"/>
  <c r="G62" i="4"/>
  <c r="AS61" i="4"/>
  <c r="AT61" i="4"/>
  <c r="AU61" i="4"/>
  <c r="AP61" i="4"/>
  <c r="AQ61" i="4"/>
  <c r="AO61" i="4"/>
  <c r="AK61" i="4"/>
  <c r="AL61" i="4"/>
  <c r="AM61" i="4"/>
  <c r="AE61" i="4"/>
  <c r="AC61" i="4"/>
  <c r="AD61" i="4"/>
  <c r="W61" i="4"/>
  <c r="U61" i="4"/>
  <c r="V61" i="4"/>
  <c r="S61" i="4"/>
  <c r="Q61" i="4"/>
  <c r="R61" i="4"/>
  <c r="O61" i="4"/>
  <c r="N61" i="4"/>
  <c r="M61" i="4"/>
  <c r="K61" i="4"/>
  <c r="E61" i="4"/>
  <c r="I61" i="4"/>
  <c r="D61" i="4"/>
  <c r="H61" i="4"/>
  <c r="C61" i="4"/>
  <c r="G61" i="4"/>
  <c r="AS60" i="4"/>
  <c r="AT60" i="4"/>
  <c r="AU60" i="4"/>
  <c r="AP60" i="4"/>
  <c r="AQ60" i="4"/>
  <c r="AO60" i="4"/>
  <c r="AK60" i="4"/>
  <c r="AL60" i="4"/>
  <c r="AM60" i="4"/>
  <c r="AE60" i="4"/>
  <c r="AC60" i="4"/>
  <c r="AD60" i="4"/>
  <c r="W60" i="4"/>
  <c r="U60" i="4"/>
  <c r="V60" i="4"/>
  <c r="S60" i="4"/>
  <c r="Q60" i="4"/>
  <c r="R60" i="4"/>
  <c r="O60" i="4"/>
  <c r="N60" i="4"/>
  <c r="M60" i="4"/>
  <c r="K60" i="4"/>
  <c r="E60" i="4"/>
  <c r="I60" i="4"/>
  <c r="D60" i="4"/>
  <c r="H60" i="4"/>
  <c r="C60" i="4"/>
  <c r="G60" i="4"/>
  <c r="AS59" i="4"/>
  <c r="AT59" i="4"/>
  <c r="AU59" i="4"/>
  <c r="AP59" i="4"/>
  <c r="AQ59" i="4"/>
  <c r="AO59" i="4"/>
  <c r="AK59" i="4"/>
  <c r="AL59" i="4"/>
  <c r="AM59" i="4"/>
  <c r="AE59" i="4"/>
  <c r="AC59" i="4"/>
  <c r="AD59" i="4"/>
  <c r="W59" i="4"/>
  <c r="U59" i="4"/>
  <c r="V59" i="4"/>
  <c r="S59" i="4"/>
  <c r="Q59" i="4"/>
  <c r="R59" i="4"/>
  <c r="O59" i="4"/>
  <c r="N59" i="4"/>
  <c r="M59" i="4"/>
  <c r="K59" i="4"/>
  <c r="E59" i="4"/>
  <c r="I59" i="4"/>
  <c r="D59" i="4"/>
  <c r="H59" i="4"/>
  <c r="C59" i="4"/>
  <c r="G59" i="4"/>
  <c r="AS58" i="4"/>
  <c r="AT58" i="4"/>
  <c r="AU58" i="4"/>
  <c r="AP58" i="4"/>
  <c r="AQ58" i="4"/>
  <c r="AO58" i="4"/>
  <c r="AK58" i="4"/>
  <c r="AL58" i="4"/>
  <c r="AM58" i="4"/>
  <c r="AD58" i="4"/>
  <c r="W58" i="4"/>
  <c r="U58" i="4"/>
  <c r="V58" i="4"/>
  <c r="S58" i="4"/>
  <c r="Q58" i="4"/>
  <c r="R58" i="4"/>
  <c r="O58" i="4"/>
  <c r="N58" i="4"/>
  <c r="M58" i="4"/>
  <c r="K58" i="4"/>
  <c r="E58" i="4"/>
  <c r="I58" i="4"/>
  <c r="D58" i="4"/>
  <c r="H58" i="4"/>
  <c r="C58" i="4"/>
  <c r="G58" i="4"/>
  <c r="AS57" i="4"/>
  <c r="AT57" i="4"/>
  <c r="AU57" i="4"/>
  <c r="AP57" i="4"/>
  <c r="AQ57" i="4"/>
  <c r="AO57" i="4"/>
  <c r="AK57" i="4"/>
  <c r="AL57" i="4"/>
  <c r="AM57" i="4"/>
  <c r="AD57" i="4"/>
  <c r="W57" i="4"/>
  <c r="U57" i="4"/>
  <c r="V57" i="4"/>
  <c r="S57" i="4"/>
  <c r="Q57" i="4"/>
  <c r="R57" i="4"/>
  <c r="O57" i="4"/>
  <c r="N57" i="4"/>
  <c r="M57" i="4"/>
  <c r="K57" i="4"/>
  <c r="E57" i="4"/>
  <c r="I57" i="4"/>
  <c r="D57" i="4"/>
  <c r="H57" i="4"/>
  <c r="C57" i="4"/>
  <c r="G57" i="4"/>
  <c r="AS56" i="4"/>
  <c r="AT56" i="4"/>
  <c r="AU56" i="4"/>
  <c r="AP56" i="4"/>
  <c r="AQ56" i="4"/>
  <c r="AO56" i="4"/>
  <c r="AK56" i="4"/>
  <c r="AL56" i="4"/>
  <c r="AM56" i="4"/>
  <c r="AD56" i="4"/>
  <c r="W56" i="4"/>
  <c r="U56" i="4"/>
  <c r="V56" i="4"/>
  <c r="S56" i="4"/>
  <c r="Q56" i="4"/>
  <c r="R56" i="4"/>
  <c r="O56" i="4"/>
  <c r="N56" i="4"/>
  <c r="M56" i="4"/>
  <c r="K56" i="4"/>
  <c r="E56" i="4"/>
  <c r="I56" i="4"/>
  <c r="D56" i="4"/>
  <c r="H56" i="4"/>
  <c r="C56" i="4"/>
  <c r="G56" i="4"/>
  <c r="AS55" i="4"/>
  <c r="AT55" i="4"/>
  <c r="AU55" i="4"/>
  <c r="AP55" i="4"/>
  <c r="AK55" i="4"/>
  <c r="AL55" i="4"/>
  <c r="AM55" i="4"/>
  <c r="K55" i="4"/>
  <c r="AS54" i="4"/>
  <c r="AT54" i="4"/>
  <c r="AU54" i="4"/>
  <c r="AP54" i="4"/>
  <c r="AQ54" i="4"/>
  <c r="AO54" i="4"/>
  <c r="AK54" i="4"/>
  <c r="AL54" i="4"/>
  <c r="AM54" i="4"/>
  <c r="AD54" i="4"/>
  <c r="AA54" i="4"/>
  <c r="Z54" i="4"/>
  <c r="Y54" i="4"/>
  <c r="W54" i="4"/>
  <c r="U54" i="4"/>
  <c r="V54" i="4"/>
  <c r="S54" i="4"/>
  <c r="Q54" i="4"/>
  <c r="R54" i="4"/>
  <c r="O54" i="4"/>
  <c r="N54" i="4"/>
  <c r="M54" i="4"/>
  <c r="K54" i="4"/>
  <c r="E54" i="4"/>
  <c r="I54" i="4"/>
  <c r="D54" i="4"/>
  <c r="H54" i="4"/>
  <c r="C54" i="4"/>
  <c r="G54" i="4"/>
  <c r="AS53" i="4"/>
  <c r="AT53" i="4"/>
  <c r="AU53" i="4"/>
  <c r="AP53" i="4"/>
  <c r="AQ53" i="4"/>
  <c r="AO53" i="4"/>
  <c r="AK53" i="4"/>
  <c r="AL53" i="4"/>
  <c r="AM53" i="4"/>
  <c r="AD53" i="4"/>
  <c r="AA53" i="4"/>
  <c r="Z53" i="4"/>
  <c r="Y53" i="4"/>
  <c r="W53" i="4"/>
  <c r="U53" i="4"/>
  <c r="V53" i="4"/>
  <c r="S53" i="4"/>
  <c r="Q53" i="4"/>
  <c r="R53" i="4"/>
  <c r="O53" i="4"/>
  <c r="N53" i="4"/>
  <c r="M53" i="4"/>
  <c r="K53" i="4"/>
  <c r="E53" i="4"/>
  <c r="I53" i="4"/>
  <c r="D53" i="4"/>
  <c r="H53" i="4"/>
  <c r="C53" i="4"/>
  <c r="G53" i="4"/>
  <c r="AS52" i="4"/>
  <c r="AT52" i="4"/>
  <c r="AU52" i="4"/>
  <c r="AP52" i="4"/>
  <c r="AQ52" i="4"/>
  <c r="AO52" i="4"/>
  <c r="AK52" i="4"/>
  <c r="AL52" i="4"/>
  <c r="AM52" i="4"/>
  <c r="AD52" i="4"/>
  <c r="AA52" i="4"/>
  <c r="Z52" i="4"/>
  <c r="Y52" i="4"/>
  <c r="W52" i="4"/>
  <c r="U52" i="4"/>
  <c r="V52" i="4"/>
  <c r="S52" i="4"/>
  <c r="Q52" i="4"/>
  <c r="R52" i="4"/>
  <c r="O52" i="4"/>
  <c r="N52" i="4"/>
  <c r="M52" i="4"/>
  <c r="K52" i="4"/>
  <c r="E52" i="4"/>
  <c r="I52" i="4"/>
  <c r="D52" i="4"/>
  <c r="H52" i="4"/>
  <c r="C52" i="4"/>
  <c r="G52" i="4"/>
  <c r="AS51" i="4"/>
  <c r="AT51" i="4"/>
  <c r="AU51" i="4"/>
  <c r="AP51" i="4"/>
  <c r="AQ51" i="4"/>
  <c r="AO51" i="4"/>
  <c r="AK51" i="4"/>
  <c r="AL51" i="4"/>
  <c r="AM51" i="4"/>
  <c r="AD51" i="4"/>
  <c r="AA51" i="4"/>
  <c r="Z51" i="4"/>
  <c r="Y51" i="4"/>
  <c r="W51" i="4"/>
  <c r="U51" i="4"/>
  <c r="V51" i="4"/>
  <c r="S51" i="4"/>
  <c r="Q51" i="4"/>
  <c r="R51" i="4"/>
  <c r="O51" i="4"/>
  <c r="N51" i="4"/>
  <c r="M51" i="4"/>
  <c r="K51" i="4"/>
  <c r="E51" i="4"/>
  <c r="I51" i="4"/>
  <c r="D51" i="4"/>
  <c r="H51" i="4"/>
  <c r="C51" i="4"/>
  <c r="G51" i="4"/>
  <c r="AS50" i="4"/>
  <c r="AT50" i="4"/>
  <c r="AU50" i="4"/>
  <c r="AP50" i="4"/>
  <c r="AK50" i="4"/>
  <c r="AL50" i="4"/>
  <c r="AM50" i="4"/>
  <c r="K50" i="4"/>
  <c r="AS49" i="4"/>
  <c r="AT49" i="4"/>
  <c r="AU49" i="4"/>
  <c r="AP49" i="4"/>
  <c r="AQ49" i="4"/>
  <c r="AO49" i="4"/>
  <c r="AK49" i="4"/>
  <c r="AL49" i="4"/>
  <c r="AM49" i="4"/>
  <c r="AE49" i="4"/>
  <c r="AC49" i="4"/>
  <c r="AD49" i="4"/>
  <c r="W49" i="4"/>
  <c r="U49" i="4"/>
  <c r="V49" i="4"/>
  <c r="S49" i="4"/>
  <c r="Q49" i="4"/>
  <c r="R49" i="4"/>
  <c r="O49" i="4"/>
  <c r="N49" i="4"/>
  <c r="M49" i="4"/>
  <c r="K49" i="4"/>
  <c r="E49" i="4"/>
  <c r="I49" i="4"/>
  <c r="D49" i="4"/>
  <c r="H49" i="4"/>
  <c r="C49" i="4"/>
  <c r="G49" i="4"/>
  <c r="AS48" i="4"/>
  <c r="AT48" i="4"/>
  <c r="AU48" i="4"/>
  <c r="AP48" i="4"/>
  <c r="AQ48" i="4"/>
  <c r="AO48" i="4"/>
  <c r="AK48" i="4"/>
  <c r="AL48" i="4"/>
  <c r="AM48" i="4"/>
  <c r="AE48" i="4"/>
  <c r="AC48" i="4"/>
  <c r="AD48" i="4"/>
  <c r="W48" i="4"/>
  <c r="U48" i="4"/>
  <c r="V48" i="4"/>
  <c r="S48" i="4"/>
  <c r="Q48" i="4"/>
  <c r="R48" i="4"/>
  <c r="O48" i="4"/>
  <c r="N48" i="4"/>
  <c r="M48" i="4"/>
  <c r="K48" i="4"/>
  <c r="E48" i="4"/>
  <c r="I48" i="4"/>
  <c r="D48" i="4"/>
  <c r="H48" i="4"/>
  <c r="C48" i="4"/>
  <c r="G48" i="4"/>
  <c r="AS47" i="4"/>
  <c r="AT47" i="4"/>
  <c r="AU47" i="4"/>
  <c r="AP47" i="4"/>
  <c r="AQ47" i="4"/>
  <c r="AO47" i="4"/>
  <c r="AK47" i="4"/>
  <c r="AL47" i="4"/>
  <c r="AM47" i="4"/>
  <c r="AE47" i="4"/>
  <c r="AC47" i="4"/>
  <c r="AD47" i="4"/>
  <c r="W47" i="4"/>
  <c r="U47" i="4"/>
  <c r="V47" i="4"/>
  <c r="S47" i="4"/>
  <c r="Q47" i="4"/>
  <c r="R47" i="4"/>
  <c r="O47" i="4"/>
  <c r="N47" i="4"/>
  <c r="M47" i="4"/>
  <c r="K47" i="4"/>
  <c r="E47" i="4"/>
  <c r="I47" i="4"/>
  <c r="D47" i="4"/>
  <c r="H47" i="4"/>
  <c r="C47" i="4"/>
  <c r="G47" i="4"/>
  <c r="AS46" i="4"/>
  <c r="AT46" i="4"/>
  <c r="AU46" i="4"/>
  <c r="AP46" i="4"/>
  <c r="AQ46" i="4"/>
  <c r="AO46" i="4"/>
  <c r="AK46" i="4"/>
  <c r="AL46" i="4"/>
  <c r="AM46" i="4"/>
  <c r="AE46" i="4"/>
  <c r="AC46" i="4"/>
  <c r="AD46" i="4"/>
  <c r="W46" i="4"/>
  <c r="U46" i="4"/>
  <c r="V46" i="4"/>
  <c r="S46" i="4"/>
  <c r="Q46" i="4"/>
  <c r="R46" i="4"/>
  <c r="O46" i="4"/>
  <c r="N46" i="4"/>
  <c r="M46" i="4"/>
  <c r="K46" i="4"/>
  <c r="E46" i="4"/>
  <c r="I46" i="4"/>
  <c r="D46" i="4"/>
  <c r="H46" i="4"/>
  <c r="C46" i="4"/>
  <c r="G46" i="4"/>
  <c r="AS45" i="4"/>
  <c r="AT45" i="4"/>
  <c r="AU45" i="4"/>
  <c r="AP45" i="4"/>
  <c r="AQ45" i="4"/>
  <c r="AO45" i="4"/>
  <c r="AK45" i="4"/>
  <c r="AL45" i="4"/>
  <c r="AM45" i="4"/>
  <c r="AE45" i="4"/>
  <c r="AC45" i="4"/>
  <c r="AD45" i="4"/>
  <c r="W45" i="4"/>
  <c r="U45" i="4"/>
  <c r="V45" i="4"/>
  <c r="S45" i="4"/>
  <c r="Q45" i="4"/>
  <c r="R45" i="4"/>
  <c r="O45" i="4"/>
  <c r="N45" i="4"/>
  <c r="M45" i="4"/>
  <c r="K45" i="4"/>
  <c r="E45" i="4"/>
  <c r="I45" i="4"/>
  <c r="D45" i="4"/>
  <c r="H45" i="4"/>
  <c r="C45" i="4"/>
  <c r="G45" i="4"/>
  <c r="AS44" i="4"/>
  <c r="AT44" i="4"/>
  <c r="AU44" i="4"/>
  <c r="AP44" i="4"/>
  <c r="AQ44" i="4"/>
  <c r="AO44" i="4"/>
  <c r="AK44" i="4"/>
  <c r="AL44" i="4"/>
  <c r="AM44" i="4"/>
  <c r="AE44" i="4"/>
  <c r="AC44" i="4"/>
  <c r="AD44" i="4"/>
  <c r="W44" i="4"/>
  <c r="U44" i="4"/>
  <c r="V44" i="4"/>
  <c r="S44" i="4"/>
  <c r="Q44" i="4"/>
  <c r="R44" i="4"/>
  <c r="O44" i="4"/>
  <c r="N44" i="4"/>
  <c r="M44" i="4"/>
  <c r="K44" i="4"/>
  <c r="E44" i="4"/>
  <c r="I44" i="4"/>
  <c r="D44" i="4"/>
  <c r="H44" i="4"/>
  <c r="C44" i="4"/>
  <c r="G44" i="4"/>
  <c r="AS43" i="4"/>
  <c r="AT43" i="4"/>
  <c r="AU43" i="4"/>
  <c r="AP43" i="4"/>
  <c r="AQ43" i="4"/>
  <c r="AO43" i="4"/>
  <c r="AK43" i="4"/>
  <c r="AL43" i="4"/>
  <c r="AM43" i="4"/>
  <c r="AE43" i="4"/>
  <c r="AC43" i="4"/>
  <c r="AD43" i="4"/>
  <c r="W43" i="4"/>
  <c r="U43" i="4"/>
  <c r="V43" i="4"/>
  <c r="S43" i="4"/>
  <c r="Q43" i="4"/>
  <c r="R43" i="4"/>
  <c r="O43" i="4"/>
  <c r="N43" i="4"/>
  <c r="M43" i="4"/>
  <c r="K43" i="4"/>
  <c r="E43" i="4"/>
  <c r="I43" i="4"/>
  <c r="D43" i="4"/>
  <c r="H43" i="4"/>
  <c r="C43" i="4"/>
  <c r="G43" i="4"/>
  <c r="AS42" i="4"/>
  <c r="AT42" i="4"/>
  <c r="AU42" i="4"/>
  <c r="AP42" i="4"/>
  <c r="AQ42" i="4"/>
  <c r="AO42" i="4"/>
  <c r="AK42" i="4"/>
  <c r="AL42" i="4"/>
  <c r="AM42" i="4"/>
  <c r="AE42" i="4"/>
  <c r="AC42" i="4"/>
  <c r="AD42" i="4"/>
  <c r="W42" i="4"/>
  <c r="U42" i="4"/>
  <c r="V42" i="4"/>
  <c r="S42" i="4"/>
  <c r="Q42" i="4"/>
  <c r="R42" i="4"/>
  <c r="O42" i="4"/>
  <c r="N42" i="4"/>
  <c r="M42" i="4"/>
  <c r="K42" i="4"/>
  <c r="E42" i="4"/>
  <c r="I42" i="4"/>
  <c r="D42" i="4"/>
  <c r="H42" i="4"/>
  <c r="C42" i="4"/>
  <c r="G42" i="4"/>
  <c r="AS41" i="4"/>
  <c r="AT41" i="4"/>
  <c r="AU41" i="4"/>
  <c r="AP41" i="4"/>
  <c r="AQ41" i="4"/>
  <c r="AO41" i="4"/>
  <c r="AK41" i="4"/>
  <c r="AL41" i="4"/>
  <c r="AM41" i="4"/>
  <c r="AE41" i="4"/>
  <c r="AC41" i="4"/>
  <c r="AD41" i="4"/>
  <c r="W41" i="4"/>
  <c r="U41" i="4"/>
  <c r="V41" i="4"/>
  <c r="S41" i="4"/>
  <c r="Q41" i="4"/>
  <c r="R41" i="4"/>
  <c r="O41" i="4"/>
  <c r="N41" i="4"/>
  <c r="M41" i="4"/>
  <c r="K41" i="4"/>
  <c r="E41" i="4"/>
  <c r="I41" i="4"/>
  <c r="D41" i="4"/>
  <c r="H41" i="4"/>
  <c r="C41" i="4"/>
  <c r="G41" i="4"/>
  <c r="AS40" i="4"/>
  <c r="AT40" i="4"/>
  <c r="AU40" i="4"/>
  <c r="AP40" i="4"/>
  <c r="AQ40" i="4"/>
  <c r="AO40" i="4"/>
  <c r="AK40" i="4"/>
  <c r="AL40" i="4"/>
  <c r="AM40" i="4"/>
  <c r="AE40" i="4"/>
  <c r="AC40" i="4"/>
  <c r="AD40" i="4"/>
  <c r="W40" i="4"/>
  <c r="U40" i="4"/>
  <c r="V40" i="4"/>
  <c r="S40" i="4"/>
  <c r="Q40" i="4"/>
  <c r="R40" i="4"/>
  <c r="O40" i="4"/>
  <c r="N40" i="4"/>
  <c r="M40" i="4"/>
  <c r="K40" i="4"/>
  <c r="E40" i="4"/>
  <c r="I40" i="4"/>
  <c r="D40" i="4"/>
  <c r="H40" i="4"/>
  <c r="C40" i="4"/>
  <c r="G40" i="4"/>
  <c r="AS39" i="4"/>
  <c r="AT39" i="4"/>
  <c r="AU39" i="4"/>
  <c r="AP39" i="4"/>
  <c r="AQ39" i="4"/>
  <c r="AO39" i="4"/>
  <c r="AK39" i="4"/>
  <c r="AL39" i="4"/>
  <c r="AM39" i="4"/>
  <c r="AE39" i="4"/>
  <c r="AC39" i="4"/>
  <c r="AD39" i="4"/>
  <c r="W39" i="4"/>
  <c r="U39" i="4"/>
  <c r="V39" i="4"/>
  <c r="S39" i="4"/>
  <c r="Q39" i="4"/>
  <c r="R39" i="4"/>
  <c r="O39" i="4"/>
  <c r="N39" i="4"/>
  <c r="M39" i="4"/>
  <c r="K39" i="4"/>
  <c r="E39" i="4"/>
  <c r="I39" i="4"/>
  <c r="D39" i="4"/>
  <c r="H39" i="4"/>
  <c r="C39" i="4"/>
  <c r="G39" i="4"/>
  <c r="AS38" i="4"/>
  <c r="AT38" i="4"/>
  <c r="AU38" i="4"/>
  <c r="AP38" i="4"/>
  <c r="AQ38" i="4"/>
  <c r="AO38" i="4"/>
  <c r="AK38" i="4"/>
  <c r="AL38" i="4"/>
  <c r="AM38" i="4"/>
  <c r="AD38" i="4"/>
  <c r="W38" i="4"/>
  <c r="U38" i="4"/>
  <c r="V38" i="4"/>
  <c r="S38" i="4"/>
  <c r="Q38" i="4"/>
  <c r="R38" i="4"/>
  <c r="O38" i="4"/>
  <c r="N38" i="4"/>
  <c r="M38" i="4"/>
  <c r="K38" i="4"/>
  <c r="E38" i="4"/>
  <c r="I38" i="4"/>
  <c r="D38" i="4"/>
  <c r="H38" i="4"/>
  <c r="C38" i="4"/>
  <c r="G38" i="4"/>
  <c r="AS37" i="4"/>
  <c r="AT37" i="4"/>
  <c r="AU37" i="4"/>
  <c r="AP37" i="4"/>
  <c r="AQ37" i="4"/>
  <c r="AO37" i="4"/>
  <c r="AK37" i="4"/>
  <c r="AL37" i="4"/>
  <c r="AM37" i="4"/>
  <c r="AD37" i="4"/>
  <c r="W37" i="4"/>
  <c r="U37" i="4"/>
  <c r="V37" i="4"/>
  <c r="S37" i="4"/>
  <c r="Q37" i="4"/>
  <c r="R37" i="4"/>
  <c r="O37" i="4"/>
  <c r="N37" i="4"/>
  <c r="M37" i="4"/>
  <c r="K37" i="4"/>
  <c r="E37" i="4"/>
  <c r="I37" i="4"/>
  <c r="D37" i="4"/>
  <c r="H37" i="4"/>
  <c r="C37" i="4"/>
  <c r="G37" i="4"/>
  <c r="AS36" i="4"/>
  <c r="AT36" i="4"/>
  <c r="AU36" i="4"/>
  <c r="AP36" i="4"/>
  <c r="AK36" i="4"/>
  <c r="AL36" i="4"/>
  <c r="AM36" i="4"/>
  <c r="K36" i="4"/>
  <c r="AS35" i="4"/>
  <c r="AT35" i="4"/>
  <c r="AU35" i="4"/>
  <c r="AP35" i="4"/>
  <c r="AQ35" i="4"/>
  <c r="AO35" i="4"/>
  <c r="AK35" i="4"/>
  <c r="AL35" i="4"/>
  <c r="AM35" i="4"/>
  <c r="AE35" i="4"/>
  <c r="AC35" i="4"/>
  <c r="AD35" i="4"/>
  <c r="W35" i="4"/>
  <c r="U35" i="4"/>
  <c r="V35" i="4"/>
  <c r="S35" i="4"/>
  <c r="Q35" i="4"/>
  <c r="R35" i="4"/>
  <c r="O35" i="4"/>
  <c r="N35" i="4"/>
  <c r="M35" i="4"/>
  <c r="K35" i="4"/>
  <c r="E35" i="4"/>
  <c r="I35" i="4"/>
  <c r="D35" i="4"/>
  <c r="H35" i="4"/>
  <c r="C35" i="4"/>
  <c r="G35" i="4"/>
  <c r="AS34" i="4"/>
  <c r="AT34" i="4"/>
  <c r="AU34" i="4"/>
  <c r="AP34" i="4"/>
  <c r="AQ34" i="4"/>
  <c r="AO34" i="4"/>
  <c r="AK34" i="4"/>
  <c r="AL34" i="4"/>
  <c r="AM34" i="4"/>
  <c r="AE34" i="4"/>
  <c r="AC34" i="4"/>
  <c r="AD34" i="4"/>
  <c r="W34" i="4"/>
  <c r="U34" i="4"/>
  <c r="V34" i="4"/>
  <c r="S34" i="4"/>
  <c r="Q34" i="4"/>
  <c r="R34" i="4"/>
  <c r="O34" i="4"/>
  <c r="N34" i="4"/>
  <c r="M34" i="4"/>
  <c r="K34" i="4"/>
  <c r="E34" i="4"/>
  <c r="I34" i="4"/>
  <c r="D34" i="4"/>
  <c r="H34" i="4"/>
  <c r="C34" i="4"/>
  <c r="G34" i="4"/>
  <c r="AS33" i="4"/>
  <c r="AT33" i="4"/>
  <c r="AU33" i="4"/>
  <c r="AP33" i="4"/>
  <c r="AQ33" i="4"/>
  <c r="AO33" i="4"/>
  <c r="AK33" i="4"/>
  <c r="AL33" i="4"/>
  <c r="AM33" i="4"/>
  <c r="AE33" i="4"/>
  <c r="AC33" i="4"/>
  <c r="AD33" i="4"/>
  <c r="W33" i="4"/>
  <c r="U33" i="4"/>
  <c r="V33" i="4"/>
  <c r="S33" i="4"/>
  <c r="Q33" i="4"/>
  <c r="R33" i="4"/>
  <c r="O33" i="4"/>
  <c r="N33" i="4"/>
  <c r="M33" i="4"/>
  <c r="K33" i="4"/>
  <c r="E33" i="4"/>
  <c r="I33" i="4"/>
  <c r="D33" i="4"/>
  <c r="H33" i="4"/>
  <c r="C33" i="4"/>
  <c r="G33" i="4"/>
  <c r="AS32" i="4"/>
  <c r="AT32" i="4"/>
  <c r="AU32" i="4"/>
  <c r="AP32" i="4"/>
  <c r="AQ32" i="4"/>
  <c r="AO32" i="4"/>
  <c r="AK32" i="4"/>
  <c r="AL32" i="4"/>
  <c r="AM32" i="4"/>
  <c r="AE32" i="4"/>
  <c r="AC32" i="4"/>
  <c r="AD32" i="4"/>
  <c r="W32" i="4"/>
  <c r="U32" i="4"/>
  <c r="V32" i="4"/>
  <c r="S32" i="4"/>
  <c r="Q32" i="4"/>
  <c r="R32" i="4"/>
  <c r="O32" i="4"/>
  <c r="N32" i="4"/>
  <c r="M32" i="4"/>
  <c r="K32" i="4"/>
  <c r="E32" i="4"/>
  <c r="I32" i="4"/>
  <c r="D32" i="4"/>
  <c r="H32" i="4"/>
  <c r="C32" i="4"/>
  <c r="G32" i="4"/>
  <c r="AS31" i="4"/>
  <c r="AT31" i="4"/>
  <c r="AU31" i="4"/>
  <c r="AP31" i="4"/>
  <c r="AQ31" i="4"/>
  <c r="AO31" i="4"/>
  <c r="AK31" i="4"/>
  <c r="AL31" i="4"/>
  <c r="AM31" i="4"/>
  <c r="AE31" i="4"/>
  <c r="AC31" i="4"/>
  <c r="AD31" i="4"/>
  <c r="W31" i="4"/>
  <c r="U31" i="4"/>
  <c r="V31" i="4"/>
  <c r="S31" i="4"/>
  <c r="Q31" i="4"/>
  <c r="R31" i="4"/>
  <c r="O31" i="4"/>
  <c r="N31" i="4"/>
  <c r="M31" i="4"/>
  <c r="K31" i="4"/>
  <c r="E31" i="4"/>
  <c r="I31" i="4"/>
  <c r="D31" i="4"/>
  <c r="H31" i="4"/>
  <c r="C31" i="4"/>
  <c r="G31" i="4"/>
  <c r="AS30" i="4"/>
  <c r="AT30" i="4"/>
  <c r="AU30" i="4"/>
  <c r="AP30" i="4"/>
  <c r="AQ30" i="4"/>
  <c r="AO30" i="4"/>
  <c r="AK30" i="4"/>
  <c r="AL30" i="4"/>
  <c r="AM30" i="4"/>
  <c r="AE30" i="4"/>
  <c r="AC30" i="4"/>
  <c r="AD30" i="4"/>
  <c r="W30" i="4"/>
  <c r="U30" i="4"/>
  <c r="V30" i="4"/>
  <c r="S30" i="4"/>
  <c r="Q30" i="4"/>
  <c r="R30" i="4"/>
  <c r="O30" i="4"/>
  <c r="N30" i="4"/>
  <c r="M30" i="4"/>
  <c r="K30" i="4"/>
  <c r="E30" i="4"/>
  <c r="I30" i="4"/>
  <c r="D30" i="4"/>
  <c r="H30" i="4"/>
  <c r="C30" i="4"/>
  <c r="G30" i="4"/>
  <c r="AS29" i="4"/>
  <c r="AT29" i="4"/>
  <c r="AU29" i="4"/>
  <c r="AP29" i="4"/>
  <c r="AQ29" i="4"/>
  <c r="AO29" i="4"/>
  <c r="AK29" i="4"/>
  <c r="AL29" i="4"/>
  <c r="AM29" i="4"/>
  <c r="AE29" i="4"/>
  <c r="AC29" i="4"/>
  <c r="AD29" i="4"/>
  <c r="W29" i="4"/>
  <c r="U29" i="4"/>
  <c r="V29" i="4"/>
  <c r="S29" i="4"/>
  <c r="Q29" i="4"/>
  <c r="R29" i="4"/>
  <c r="O29" i="4"/>
  <c r="N29" i="4"/>
  <c r="M29" i="4"/>
  <c r="K29" i="4"/>
  <c r="E29" i="4"/>
  <c r="I29" i="4"/>
  <c r="D29" i="4"/>
  <c r="H29" i="4"/>
  <c r="C29" i="4"/>
  <c r="G29" i="4"/>
  <c r="AS28" i="4"/>
  <c r="AT28" i="4"/>
  <c r="AU28" i="4"/>
  <c r="AP28" i="4"/>
  <c r="AQ28" i="4"/>
  <c r="AO28" i="4"/>
  <c r="AK28" i="4"/>
  <c r="AL28" i="4"/>
  <c r="AM28" i="4"/>
  <c r="AE28" i="4"/>
  <c r="AC28" i="4"/>
  <c r="AD28" i="4"/>
  <c r="W28" i="4"/>
  <c r="U28" i="4"/>
  <c r="V28" i="4"/>
  <c r="S28" i="4"/>
  <c r="Q28" i="4"/>
  <c r="R28" i="4"/>
  <c r="O28" i="4"/>
  <c r="N28" i="4"/>
  <c r="M28" i="4"/>
  <c r="K28" i="4"/>
  <c r="E28" i="4"/>
  <c r="I28" i="4"/>
  <c r="D28" i="4"/>
  <c r="H28" i="4"/>
  <c r="C28" i="4"/>
  <c r="G28" i="4"/>
  <c r="AS27" i="4"/>
  <c r="AT27" i="4"/>
  <c r="AU27" i="4"/>
  <c r="AP27" i="4"/>
  <c r="AQ27" i="4"/>
  <c r="AO27" i="4"/>
  <c r="AK27" i="4"/>
  <c r="AL27" i="4"/>
  <c r="AM27" i="4"/>
  <c r="AE27" i="4"/>
  <c r="AC27" i="4"/>
  <c r="AD27" i="4"/>
  <c r="W27" i="4"/>
  <c r="U27" i="4"/>
  <c r="V27" i="4"/>
  <c r="S27" i="4"/>
  <c r="Q27" i="4"/>
  <c r="R27" i="4"/>
  <c r="O27" i="4"/>
  <c r="N27" i="4"/>
  <c r="M27" i="4"/>
  <c r="K27" i="4"/>
  <c r="E27" i="4"/>
  <c r="I27" i="4"/>
  <c r="D27" i="4"/>
  <c r="H27" i="4"/>
  <c r="C27" i="4"/>
  <c r="G27" i="4"/>
  <c r="AS26" i="4"/>
  <c r="AT26" i="4"/>
  <c r="AU26" i="4"/>
  <c r="AP26" i="4"/>
  <c r="AQ26" i="4"/>
  <c r="AO26" i="4"/>
  <c r="AK26" i="4"/>
  <c r="AL26" i="4"/>
  <c r="AM26" i="4"/>
  <c r="AE26" i="4"/>
  <c r="AC26" i="4"/>
  <c r="AD26" i="4"/>
  <c r="W26" i="4"/>
  <c r="U26" i="4"/>
  <c r="V26" i="4"/>
  <c r="S26" i="4"/>
  <c r="Q26" i="4"/>
  <c r="R26" i="4"/>
  <c r="O26" i="4"/>
  <c r="N26" i="4"/>
  <c r="M26" i="4"/>
  <c r="K26" i="4"/>
  <c r="E26" i="4"/>
  <c r="I26" i="4"/>
  <c r="D26" i="4"/>
  <c r="H26" i="4"/>
  <c r="C26" i="4"/>
  <c r="G26" i="4"/>
  <c r="AS25" i="4"/>
  <c r="AT25" i="4"/>
  <c r="AU25" i="4"/>
  <c r="AP25" i="4"/>
  <c r="AQ25" i="4"/>
  <c r="AO25" i="4"/>
  <c r="AK25" i="4"/>
  <c r="AL25" i="4"/>
  <c r="AM25" i="4"/>
  <c r="AD25" i="4"/>
  <c r="W25" i="4"/>
  <c r="U25" i="4"/>
  <c r="V25" i="4"/>
  <c r="S25" i="4"/>
  <c r="Q25" i="4"/>
  <c r="R25" i="4"/>
  <c r="O25" i="4"/>
  <c r="N25" i="4"/>
  <c r="M25" i="4"/>
  <c r="K25" i="4"/>
  <c r="E25" i="4"/>
  <c r="I25" i="4"/>
  <c r="D25" i="4"/>
  <c r="H25" i="4"/>
  <c r="C25" i="4"/>
  <c r="G25" i="4"/>
  <c r="AS24" i="4"/>
  <c r="AT24" i="4"/>
  <c r="AU24" i="4"/>
  <c r="AP24" i="4"/>
  <c r="AQ24" i="4"/>
  <c r="AO24" i="4"/>
  <c r="AK24" i="4"/>
  <c r="AL24" i="4"/>
  <c r="AM24" i="4"/>
  <c r="AD24" i="4"/>
  <c r="W24" i="4"/>
  <c r="U24" i="4"/>
  <c r="V24" i="4"/>
  <c r="S24" i="4"/>
  <c r="Q24" i="4"/>
  <c r="R24" i="4"/>
  <c r="O24" i="4"/>
  <c r="N24" i="4"/>
  <c r="M24" i="4"/>
  <c r="K24" i="4"/>
  <c r="E24" i="4"/>
  <c r="I24" i="4"/>
  <c r="D24" i="4"/>
  <c r="H24" i="4"/>
  <c r="C24" i="4"/>
  <c r="G24" i="4"/>
  <c r="AS23" i="4"/>
  <c r="AT23" i="4"/>
  <c r="AU23" i="4"/>
  <c r="AP23" i="4"/>
  <c r="AQ23" i="4"/>
  <c r="AO23" i="4"/>
  <c r="AK23" i="4"/>
  <c r="AL23" i="4"/>
  <c r="AM23" i="4"/>
  <c r="AD23" i="4"/>
  <c r="W23" i="4"/>
  <c r="U23" i="4"/>
  <c r="V23" i="4"/>
  <c r="S23" i="4"/>
  <c r="Q23" i="4"/>
  <c r="R23" i="4"/>
  <c r="O23" i="4"/>
  <c r="N23" i="4"/>
  <c r="M23" i="4"/>
  <c r="K23" i="4"/>
  <c r="E23" i="4"/>
  <c r="I23" i="4"/>
  <c r="D23" i="4"/>
  <c r="H23" i="4"/>
  <c r="C23" i="4"/>
  <c r="G23" i="4"/>
  <c r="AS22" i="4"/>
  <c r="AT22" i="4"/>
  <c r="AU22" i="4"/>
  <c r="AP22" i="4"/>
  <c r="AK22" i="4"/>
  <c r="AL22" i="4"/>
  <c r="AM22" i="4"/>
  <c r="K22" i="4"/>
  <c r="AS21" i="4"/>
  <c r="AT21" i="4"/>
  <c r="AU21" i="4"/>
  <c r="AP21" i="4"/>
  <c r="AQ21" i="4"/>
  <c r="AO21" i="4"/>
  <c r="AK21" i="4"/>
  <c r="AL21" i="4"/>
  <c r="AM21" i="4"/>
  <c r="AD21" i="4"/>
  <c r="W21" i="4"/>
  <c r="U21" i="4"/>
  <c r="V21" i="4"/>
  <c r="S21" i="4"/>
  <c r="Q21" i="4"/>
  <c r="R21" i="4"/>
  <c r="O21" i="4"/>
  <c r="N21" i="4"/>
  <c r="M21" i="4"/>
  <c r="K21" i="4"/>
  <c r="E21" i="4"/>
  <c r="I21" i="4"/>
  <c r="D21" i="4"/>
  <c r="H21" i="4"/>
  <c r="C21" i="4"/>
  <c r="G21" i="4"/>
  <c r="AS20" i="4"/>
  <c r="AT20" i="4"/>
  <c r="AU20" i="4"/>
  <c r="AP20" i="4"/>
  <c r="AQ20" i="4"/>
  <c r="AO20" i="4"/>
  <c r="AK20" i="4"/>
  <c r="AL20" i="4"/>
  <c r="AM20" i="4"/>
  <c r="AD20" i="4"/>
  <c r="W20" i="4"/>
  <c r="U20" i="4"/>
  <c r="V20" i="4"/>
  <c r="S20" i="4"/>
  <c r="Q20" i="4"/>
  <c r="R20" i="4"/>
  <c r="O20" i="4"/>
  <c r="N20" i="4"/>
  <c r="M20" i="4"/>
  <c r="K20" i="4"/>
  <c r="E20" i="4"/>
  <c r="I20" i="4"/>
  <c r="D20" i="4"/>
  <c r="H20" i="4"/>
  <c r="C20" i="4"/>
  <c r="G20" i="4"/>
  <c r="AS19" i="4"/>
  <c r="AT19" i="4"/>
  <c r="AU19" i="4"/>
  <c r="AP19" i="4"/>
  <c r="AQ19" i="4"/>
  <c r="AO19" i="4"/>
  <c r="AK19" i="4"/>
  <c r="AL19" i="4"/>
  <c r="AM19" i="4"/>
  <c r="AD19" i="4"/>
  <c r="W19" i="4"/>
  <c r="U19" i="4"/>
  <c r="V19" i="4"/>
  <c r="S19" i="4"/>
  <c r="Q19" i="4"/>
  <c r="R19" i="4"/>
  <c r="O19" i="4"/>
  <c r="N19" i="4"/>
  <c r="M19" i="4"/>
  <c r="K19" i="4"/>
  <c r="E19" i="4"/>
  <c r="I19" i="4"/>
  <c r="D19" i="4"/>
  <c r="H19" i="4"/>
  <c r="C19" i="4"/>
  <c r="G19" i="4"/>
  <c r="AS18" i="4"/>
  <c r="AT18" i="4"/>
  <c r="AU18" i="4"/>
  <c r="AP18" i="4"/>
  <c r="AQ18" i="4"/>
  <c r="AO18" i="4"/>
  <c r="AK18" i="4"/>
  <c r="AL18" i="4"/>
  <c r="AM18" i="4"/>
  <c r="AD18" i="4"/>
  <c r="W18" i="4"/>
  <c r="U18" i="4"/>
  <c r="V18" i="4"/>
  <c r="S18" i="4"/>
  <c r="Q18" i="4"/>
  <c r="R18" i="4"/>
  <c r="O18" i="4"/>
  <c r="N18" i="4"/>
  <c r="M18" i="4"/>
  <c r="K18" i="4"/>
  <c r="E18" i="4"/>
  <c r="I18" i="4"/>
  <c r="D18" i="4"/>
  <c r="H18" i="4"/>
  <c r="C18" i="4"/>
  <c r="G18" i="4"/>
  <c r="AS17" i="4"/>
  <c r="AT17" i="4"/>
  <c r="AU17" i="4"/>
  <c r="AP17" i="4"/>
  <c r="AQ17" i="4"/>
  <c r="AO17" i="4"/>
  <c r="AK17" i="4"/>
  <c r="AL17" i="4"/>
  <c r="AM17" i="4"/>
  <c r="AD17" i="4"/>
  <c r="W17" i="4"/>
  <c r="U17" i="4"/>
  <c r="V17" i="4"/>
  <c r="S17" i="4"/>
  <c r="Q17" i="4"/>
  <c r="R17" i="4"/>
  <c r="O17" i="4"/>
  <c r="N17" i="4"/>
  <c r="M17" i="4"/>
  <c r="K17" i="4"/>
  <c r="E17" i="4"/>
  <c r="I17" i="4"/>
  <c r="D17" i="4"/>
  <c r="H17" i="4"/>
  <c r="C17" i="4"/>
  <c r="G17" i="4"/>
  <c r="AS16" i="4"/>
  <c r="AT16" i="4"/>
  <c r="AU16" i="4"/>
  <c r="AP16" i="4"/>
  <c r="AQ16" i="4"/>
  <c r="AO16" i="4"/>
  <c r="AK16" i="4"/>
  <c r="AL16" i="4"/>
  <c r="AM16" i="4"/>
  <c r="AD16" i="4"/>
  <c r="W16" i="4"/>
  <c r="U16" i="4"/>
  <c r="V16" i="4"/>
  <c r="S16" i="4"/>
  <c r="Q16" i="4"/>
  <c r="R16" i="4"/>
  <c r="O16" i="4"/>
  <c r="N16" i="4"/>
  <c r="M16" i="4"/>
  <c r="K16" i="4"/>
  <c r="E16" i="4"/>
  <c r="I16" i="4"/>
  <c r="D16" i="4"/>
  <c r="H16" i="4"/>
  <c r="C16" i="4"/>
  <c r="G16" i="4"/>
  <c r="AS15" i="4"/>
  <c r="AT15" i="4"/>
  <c r="AU15" i="4"/>
  <c r="AP15" i="4"/>
  <c r="AQ15" i="4"/>
  <c r="AO15" i="4"/>
  <c r="AK15" i="4"/>
  <c r="AL15" i="4"/>
  <c r="AM15" i="4"/>
  <c r="AD15" i="4"/>
  <c r="W15" i="4"/>
  <c r="U15" i="4"/>
  <c r="V15" i="4"/>
  <c r="S15" i="4"/>
  <c r="Q15" i="4"/>
  <c r="R15" i="4"/>
  <c r="O15" i="4"/>
  <c r="N15" i="4"/>
  <c r="M15" i="4"/>
  <c r="K15" i="4"/>
  <c r="E15" i="4"/>
  <c r="I15" i="4"/>
  <c r="D15" i="4"/>
  <c r="H15" i="4"/>
  <c r="C15" i="4"/>
  <c r="G15" i="4"/>
  <c r="AS14" i="4"/>
  <c r="AT14" i="4"/>
  <c r="AU14" i="4"/>
  <c r="AP14" i="4"/>
  <c r="AQ14" i="4"/>
  <c r="AO14" i="4"/>
  <c r="AK14" i="4"/>
  <c r="AL14" i="4"/>
  <c r="AM14" i="4"/>
  <c r="AD14" i="4"/>
  <c r="W14" i="4"/>
  <c r="U14" i="4"/>
  <c r="V14" i="4"/>
  <c r="S14" i="4"/>
  <c r="Q14" i="4"/>
  <c r="R14" i="4"/>
  <c r="O14" i="4"/>
  <c r="N14" i="4"/>
  <c r="M14" i="4"/>
  <c r="K14" i="4"/>
  <c r="E14" i="4"/>
  <c r="I14" i="4"/>
  <c r="D14" i="4"/>
  <c r="H14" i="4"/>
  <c r="C14" i="4"/>
  <c r="G14" i="4"/>
  <c r="AS13" i="4"/>
  <c r="AT13" i="4"/>
  <c r="AU13" i="4"/>
  <c r="AP13" i="4"/>
  <c r="AQ13" i="4"/>
  <c r="AO13" i="4"/>
  <c r="AK13" i="4"/>
  <c r="AL13" i="4"/>
  <c r="AM13" i="4"/>
  <c r="AD13" i="4"/>
  <c r="W13" i="4"/>
  <c r="U13" i="4"/>
  <c r="V13" i="4"/>
  <c r="S13" i="4"/>
  <c r="Q13" i="4"/>
  <c r="R13" i="4"/>
  <c r="O13" i="4"/>
  <c r="N13" i="4"/>
  <c r="M13" i="4"/>
  <c r="K13" i="4"/>
  <c r="E13" i="4"/>
  <c r="I13" i="4"/>
  <c r="D13" i="4"/>
  <c r="H13" i="4"/>
  <c r="C13" i="4"/>
  <c r="G13" i="4"/>
  <c r="AS12" i="4"/>
  <c r="AT12" i="4"/>
  <c r="AU12" i="4"/>
  <c r="AP12" i="4"/>
  <c r="AQ12" i="4"/>
  <c r="AO12" i="4"/>
  <c r="AK12" i="4"/>
  <c r="AL12" i="4"/>
  <c r="AM12" i="4"/>
  <c r="AD12" i="4"/>
  <c r="W12" i="4"/>
  <c r="U12" i="4"/>
  <c r="V12" i="4"/>
  <c r="S12" i="4"/>
  <c r="Q12" i="4"/>
  <c r="R12" i="4"/>
  <c r="O12" i="4"/>
  <c r="N12" i="4"/>
  <c r="M12" i="4"/>
  <c r="K12" i="4"/>
  <c r="E12" i="4"/>
  <c r="I12" i="4"/>
  <c r="D12" i="4"/>
  <c r="H12" i="4"/>
  <c r="C12" i="4"/>
  <c r="G12" i="4"/>
  <c r="AS11" i="4"/>
  <c r="AT11" i="4"/>
  <c r="AU11" i="4"/>
  <c r="AP11" i="4"/>
  <c r="AQ11" i="4"/>
  <c r="AO11" i="4"/>
  <c r="AK11" i="4"/>
  <c r="AL11" i="4"/>
  <c r="AM11" i="4"/>
  <c r="AD11" i="4"/>
  <c r="W11" i="4"/>
  <c r="U11" i="4"/>
  <c r="V11" i="4"/>
  <c r="S11" i="4"/>
  <c r="Q11" i="4"/>
  <c r="R11" i="4"/>
  <c r="O11" i="4"/>
  <c r="N11" i="4"/>
  <c r="M11" i="4"/>
  <c r="K11" i="4"/>
  <c r="E11" i="4"/>
  <c r="I11" i="4"/>
  <c r="D11" i="4"/>
  <c r="H11" i="4"/>
  <c r="C11" i="4"/>
  <c r="G11" i="4"/>
  <c r="AS10" i="4"/>
  <c r="AT10" i="4"/>
  <c r="AU10" i="4"/>
  <c r="AP10" i="4"/>
  <c r="AQ10" i="4"/>
  <c r="AO10" i="4"/>
  <c r="AK10" i="4"/>
  <c r="AL10" i="4"/>
  <c r="AM10" i="4"/>
  <c r="AD10" i="4"/>
  <c r="W10" i="4"/>
  <c r="U10" i="4"/>
  <c r="V10" i="4"/>
  <c r="S10" i="4"/>
  <c r="Q10" i="4"/>
  <c r="R10" i="4"/>
  <c r="O10" i="4"/>
  <c r="N10" i="4"/>
  <c r="M10" i="4"/>
  <c r="K10" i="4"/>
  <c r="E10" i="4"/>
  <c r="I10" i="4"/>
  <c r="D10" i="4"/>
  <c r="H10" i="4"/>
  <c r="C10" i="4"/>
  <c r="G10" i="4"/>
  <c r="AS9" i="4"/>
  <c r="AT9" i="4"/>
  <c r="AU9" i="4"/>
  <c r="AP9" i="4"/>
  <c r="AQ9" i="4"/>
  <c r="AO9" i="4"/>
  <c r="AK9" i="4"/>
  <c r="AL9" i="4"/>
  <c r="AM9" i="4"/>
  <c r="AD9" i="4"/>
  <c r="W9" i="4"/>
  <c r="U9" i="4"/>
  <c r="V9" i="4"/>
  <c r="S9" i="4"/>
  <c r="Q9" i="4"/>
  <c r="R9" i="4"/>
  <c r="O9" i="4"/>
  <c r="N9" i="4"/>
  <c r="M9" i="4"/>
  <c r="K9" i="4"/>
  <c r="E9" i="4"/>
  <c r="I9" i="4"/>
  <c r="D9" i="4"/>
  <c r="H9" i="4"/>
  <c r="C9" i="4"/>
  <c r="G9" i="4"/>
  <c r="AS8" i="4"/>
  <c r="AT8" i="4"/>
  <c r="AU8" i="4"/>
  <c r="AP8" i="4"/>
  <c r="AQ8" i="4"/>
  <c r="AO8" i="4"/>
  <c r="AK8" i="4"/>
  <c r="AL8" i="4"/>
  <c r="AM8" i="4"/>
  <c r="AD8" i="4"/>
  <c r="W8" i="4"/>
  <c r="U8" i="4"/>
  <c r="V8" i="4"/>
  <c r="S8" i="4"/>
  <c r="Q8" i="4"/>
  <c r="R8" i="4"/>
  <c r="O8" i="4"/>
  <c r="N8" i="4"/>
  <c r="M8" i="4"/>
  <c r="K8" i="4"/>
  <c r="E8" i="4"/>
  <c r="I8" i="4"/>
  <c r="D8" i="4"/>
  <c r="H8" i="4"/>
  <c r="C8" i="4"/>
  <c r="G8" i="4"/>
  <c r="AS5" i="4"/>
  <c r="AT5" i="4"/>
  <c r="AU5" i="4"/>
  <c r="AP5" i="4"/>
  <c r="AQ5" i="4"/>
  <c r="AO5" i="4"/>
  <c r="AK5" i="4"/>
  <c r="AL5" i="4"/>
  <c r="AM5" i="4"/>
  <c r="AD5" i="4"/>
  <c r="W5" i="4"/>
  <c r="U5" i="4"/>
  <c r="V5" i="4"/>
  <c r="S5" i="4"/>
  <c r="Q5" i="4"/>
  <c r="R5" i="4"/>
  <c r="O5" i="4"/>
  <c r="N5" i="4"/>
  <c r="M5" i="4"/>
  <c r="K5" i="4"/>
  <c r="E5" i="4"/>
  <c r="I5" i="4"/>
  <c r="D5" i="4"/>
  <c r="H5" i="4"/>
  <c r="C5" i="4"/>
  <c r="G5" i="4"/>
  <c r="C83" i="2"/>
  <c r="DR90" i="1"/>
  <c r="G83" i="2"/>
  <c r="F83" i="2"/>
  <c r="B83" i="2"/>
  <c r="E83" i="2"/>
  <c r="C82" i="2"/>
  <c r="DR89" i="1"/>
  <c r="G82" i="2"/>
  <c r="F82" i="2"/>
  <c r="E82" i="2"/>
  <c r="B82" i="2"/>
  <c r="C81" i="2"/>
  <c r="DR88" i="1"/>
  <c r="G81" i="2"/>
  <c r="F81" i="2"/>
  <c r="E81" i="2"/>
  <c r="B81" i="2"/>
  <c r="C80" i="2"/>
  <c r="DR87" i="1"/>
  <c r="G80" i="2"/>
  <c r="F80" i="2"/>
  <c r="E80" i="2"/>
  <c r="B80" i="2"/>
  <c r="C79" i="2"/>
  <c r="DR86" i="1"/>
  <c r="G79" i="2"/>
  <c r="F79" i="2"/>
  <c r="E79" i="2"/>
  <c r="B79" i="2"/>
  <c r="C78" i="2"/>
  <c r="DR85" i="1"/>
  <c r="G78" i="2"/>
  <c r="F78" i="2"/>
  <c r="E78" i="2"/>
  <c r="B78" i="2"/>
  <c r="C77" i="2"/>
  <c r="DR84" i="1"/>
  <c r="G77" i="2"/>
  <c r="F77" i="2"/>
  <c r="E77" i="2"/>
  <c r="B77" i="2"/>
  <c r="C76" i="2"/>
  <c r="DR83" i="1"/>
  <c r="G76" i="2"/>
  <c r="F76" i="2"/>
  <c r="E76" i="2"/>
  <c r="B76" i="2"/>
  <c r="C75" i="2"/>
  <c r="DR81" i="1"/>
  <c r="G75" i="2"/>
  <c r="F75" i="2"/>
  <c r="E75" i="2"/>
  <c r="B75" i="2"/>
  <c r="C74" i="2"/>
  <c r="DR80" i="1"/>
  <c r="G74" i="2"/>
  <c r="F74" i="2"/>
  <c r="E74" i="2"/>
  <c r="B74" i="2"/>
  <c r="C73" i="2"/>
  <c r="DR79" i="1"/>
  <c r="G73" i="2"/>
  <c r="F73" i="2"/>
  <c r="E73" i="2"/>
  <c r="B73" i="2"/>
  <c r="C72" i="2"/>
  <c r="DR78" i="1"/>
  <c r="G72" i="2"/>
  <c r="F72" i="2"/>
  <c r="E72" i="2"/>
  <c r="B72" i="2"/>
  <c r="C71" i="2"/>
  <c r="DR77" i="1"/>
  <c r="G71" i="2"/>
  <c r="F71" i="2"/>
  <c r="E71" i="2"/>
  <c r="B71" i="2"/>
  <c r="C70" i="2"/>
  <c r="DR75" i="1"/>
  <c r="G70" i="2"/>
  <c r="F70" i="2"/>
  <c r="B70" i="2"/>
  <c r="E70" i="2"/>
  <c r="C69" i="2"/>
  <c r="DR74" i="1"/>
  <c r="G69" i="2"/>
  <c r="F69" i="2"/>
  <c r="E69" i="2"/>
  <c r="B69" i="2"/>
  <c r="C68" i="2"/>
  <c r="DR73" i="1"/>
  <c r="G68" i="2"/>
  <c r="F68" i="2"/>
  <c r="E68" i="2"/>
  <c r="B68" i="2"/>
  <c r="C67" i="2"/>
  <c r="DR72" i="1"/>
  <c r="G67" i="2"/>
  <c r="F67" i="2"/>
  <c r="E67" i="2"/>
  <c r="B67" i="2"/>
  <c r="C66" i="2"/>
  <c r="DR71" i="1"/>
  <c r="G66" i="2"/>
  <c r="F66" i="2"/>
  <c r="E66" i="2"/>
  <c r="B66" i="2"/>
  <c r="C65" i="2"/>
  <c r="DR70" i="1"/>
  <c r="G65" i="2"/>
  <c r="F65" i="2"/>
  <c r="E65" i="2"/>
  <c r="B65" i="2"/>
  <c r="C64" i="2"/>
  <c r="DR69" i="1"/>
  <c r="G64" i="2"/>
  <c r="F64" i="2"/>
  <c r="E64" i="2"/>
  <c r="B64" i="2"/>
  <c r="C63" i="2"/>
  <c r="DR68" i="1"/>
  <c r="G63" i="2"/>
  <c r="F63" i="2"/>
  <c r="E63" i="2"/>
  <c r="B63" i="2"/>
  <c r="C62" i="2"/>
  <c r="DR67" i="1"/>
  <c r="G62" i="2"/>
  <c r="F62" i="2"/>
  <c r="E62" i="2"/>
  <c r="B62" i="2"/>
  <c r="C61" i="2"/>
  <c r="DR65" i="1"/>
  <c r="G61" i="2"/>
  <c r="F61" i="2"/>
  <c r="E61" i="2"/>
  <c r="B61" i="2"/>
  <c r="C60" i="2"/>
  <c r="DR64" i="1"/>
  <c r="G60" i="2"/>
  <c r="F60" i="2"/>
  <c r="E60" i="2"/>
  <c r="B60" i="2"/>
  <c r="C59" i="2"/>
  <c r="DR63" i="1"/>
  <c r="G59" i="2"/>
  <c r="F59" i="2"/>
  <c r="E59" i="2"/>
  <c r="B59" i="2"/>
  <c r="C58" i="2"/>
  <c r="DR62" i="1"/>
  <c r="G58" i="2"/>
  <c r="F58" i="2"/>
  <c r="E58" i="2"/>
  <c r="B58" i="2"/>
  <c r="C57" i="2"/>
  <c r="DR61" i="1"/>
  <c r="G57" i="2"/>
  <c r="F57" i="2"/>
  <c r="E57" i="2"/>
  <c r="B57" i="2"/>
  <c r="C56" i="2"/>
  <c r="DR60" i="1"/>
  <c r="G56" i="2"/>
  <c r="F56" i="2"/>
  <c r="E56" i="2"/>
  <c r="B56" i="2"/>
  <c r="C55" i="2"/>
  <c r="DR59" i="1"/>
  <c r="G55" i="2"/>
  <c r="F55" i="2"/>
  <c r="E55" i="2"/>
  <c r="B55" i="2"/>
  <c r="C54" i="2"/>
  <c r="DR58" i="1"/>
  <c r="G54" i="2"/>
  <c r="F54" i="2"/>
  <c r="E54" i="2"/>
  <c r="B54" i="2"/>
  <c r="C53" i="2"/>
  <c r="DR57" i="1"/>
  <c r="G53" i="2"/>
  <c r="F53" i="2"/>
  <c r="E53" i="2"/>
  <c r="B53" i="2"/>
  <c r="C52" i="2"/>
  <c r="DR56" i="1"/>
  <c r="G52" i="2"/>
  <c r="F52" i="2"/>
  <c r="E52" i="2"/>
  <c r="B52" i="2"/>
  <c r="C51" i="2"/>
  <c r="DR54" i="1"/>
  <c r="G51" i="2"/>
  <c r="F51" i="2"/>
  <c r="E51" i="2"/>
  <c r="B51" i="2"/>
  <c r="C50" i="2"/>
  <c r="DR53" i="1"/>
  <c r="G50" i="2"/>
  <c r="F50" i="2"/>
  <c r="E50" i="2"/>
  <c r="B50" i="2"/>
  <c r="C49" i="2"/>
  <c r="DR52" i="1"/>
  <c r="G49" i="2"/>
  <c r="F49" i="2"/>
  <c r="E49" i="2"/>
  <c r="B49" i="2"/>
  <c r="C48" i="2"/>
  <c r="DR51" i="1"/>
  <c r="G48" i="2"/>
  <c r="F48" i="2"/>
  <c r="E48" i="2"/>
  <c r="B48" i="2"/>
  <c r="C47" i="2"/>
  <c r="DR49" i="1"/>
  <c r="G47" i="2"/>
  <c r="F47" i="2"/>
  <c r="E47" i="2"/>
  <c r="B47" i="2"/>
  <c r="C46" i="2"/>
  <c r="DR48" i="1"/>
  <c r="G46" i="2"/>
  <c r="F46" i="2"/>
  <c r="E46" i="2"/>
  <c r="B46" i="2"/>
  <c r="C45" i="2"/>
  <c r="DR47" i="1"/>
  <c r="G45" i="2"/>
  <c r="F45" i="2"/>
  <c r="E45" i="2"/>
  <c r="B45" i="2"/>
  <c r="C44" i="2"/>
  <c r="DR46" i="1"/>
  <c r="G44" i="2"/>
  <c r="F44" i="2"/>
  <c r="E44" i="2"/>
  <c r="B44" i="2"/>
  <c r="C43" i="2"/>
  <c r="DR45" i="1"/>
  <c r="G43" i="2"/>
  <c r="F43" i="2"/>
  <c r="E43" i="2"/>
  <c r="B43" i="2"/>
  <c r="C42" i="2"/>
  <c r="DR44" i="1"/>
  <c r="G42" i="2"/>
  <c r="F42" i="2"/>
  <c r="E42" i="2"/>
  <c r="B42" i="2"/>
  <c r="C41" i="2"/>
  <c r="DR43" i="1"/>
  <c r="G41" i="2"/>
  <c r="F41" i="2"/>
  <c r="E41" i="2"/>
  <c r="B41" i="2"/>
  <c r="C40" i="2"/>
  <c r="DR42" i="1"/>
  <c r="G40" i="2"/>
  <c r="F40" i="2"/>
  <c r="E40" i="2"/>
  <c r="B40" i="2"/>
  <c r="C39" i="2"/>
  <c r="DR41" i="1"/>
  <c r="G39" i="2"/>
  <c r="F39" i="2"/>
  <c r="E39" i="2"/>
  <c r="B39" i="2"/>
  <c r="C38" i="2"/>
  <c r="DR40" i="1"/>
  <c r="G38" i="2"/>
  <c r="F38" i="2"/>
  <c r="E38" i="2"/>
  <c r="B38" i="2"/>
  <c r="C37" i="2"/>
  <c r="DR39" i="1"/>
  <c r="G37" i="2"/>
  <c r="F37" i="2"/>
  <c r="E37" i="2"/>
  <c r="B37" i="2"/>
  <c r="C36" i="2"/>
  <c r="DR38" i="1"/>
  <c r="G36" i="2"/>
  <c r="F36" i="2"/>
  <c r="E36" i="2"/>
  <c r="B36" i="2"/>
  <c r="C35" i="2"/>
  <c r="DR37" i="1"/>
  <c r="G35" i="2"/>
  <c r="F35" i="2"/>
  <c r="E35" i="2"/>
  <c r="B35" i="2"/>
  <c r="C34" i="2"/>
  <c r="DR35" i="1"/>
  <c r="G34" i="2"/>
  <c r="F34" i="2"/>
  <c r="E34" i="2"/>
  <c r="B34" i="2"/>
  <c r="C33" i="2"/>
  <c r="DR34" i="1"/>
  <c r="G33" i="2"/>
  <c r="F33" i="2"/>
  <c r="E33" i="2"/>
  <c r="B33" i="2"/>
  <c r="C32" i="2"/>
  <c r="DR33" i="1"/>
  <c r="G32" i="2"/>
  <c r="F32" i="2"/>
  <c r="E32" i="2"/>
  <c r="B32" i="2"/>
  <c r="C31" i="2"/>
  <c r="DR32" i="1"/>
  <c r="G31" i="2"/>
  <c r="F31" i="2"/>
  <c r="E31" i="2"/>
  <c r="B31" i="2"/>
  <c r="C30" i="2"/>
  <c r="DR31" i="1"/>
  <c r="G30" i="2"/>
  <c r="F30" i="2"/>
  <c r="E30" i="2"/>
  <c r="B30" i="2"/>
  <c r="C29" i="2"/>
  <c r="DR30" i="1"/>
  <c r="G29" i="2"/>
  <c r="F29" i="2"/>
  <c r="E29" i="2"/>
  <c r="B29" i="2"/>
  <c r="C28" i="2"/>
  <c r="DR29" i="1"/>
  <c r="G28" i="2"/>
  <c r="F28" i="2"/>
  <c r="E28" i="2"/>
  <c r="B28" i="2"/>
  <c r="C27" i="2"/>
  <c r="DR28" i="1"/>
  <c r="G27" i="2"/>
  <c r="F27" i="2"/>
  <c r="E27" i="2"/>
  <c r="B27" i="2"/>
  <c r="C26" i="2"/>
  <c r="DR27" i="1"/>
  <c r="G26" i="2"/>
  <c r="F26" i="2"/>
  <c r="E26" i="2"/>
  <c r="B26" i="2"/>
  <c r="C25" i="2"/>
  <c r="DR26" i="1"/>
  <c r="G25" i="2"/>
  <c r="F25" i="2"/>
  <c r="E25" i="2"/>
  <c r="B25" i="2"/>
  <c r="C24" i="2"/>
  <c r="DR25" i="1"/>
  <c r="G24" i="2"/>
  <c r="F24" i="2"/>
  <c r="E24" i="2"/>
  <c r="B24" i="2"/>
  <c r="C23" i="2"/>
  <c r="DR24" i="1"/>
  <c r="G23" i="2"/>
  <c r="F23" i="2"/>
  <c r="E23" i="2"/>
  <c r="B23" i="2"/>
  <c r="C22" i="2"/>
  <c r="DR23" i="1"/>
  <c r="G22" i="2"/>
  <c r="F22" i="2"/>
  <c r="E22" i="2"/>
  <c r="B22" i="2"/>
  <c r="C21" i="2"/>
  <c r="DR21" i="1"/>
  <c r="G21" i="2"/>
  <c r="F21" i="2"/>
  <c r="E21" i="2"/>
  <c r="B21" i="2"/>
  <c r="C20" i="2"/>
  <c r="DR20" i="1"/>
  <c r="G20" i="2"/>
  <c r="F20" i="2"/>
  <c r="E20" i="2"/>
  <c r="B20" i="2"/>
  <c r="C19" i="2"/>
  <c r="DR19" i="1"/>
  <c r="G19" i="2"/>
  <c r="F19" i="2"/>
  <c r="E19" i="2"/>
  <c r="B19" i="2"/>
  <c r="C18" i="2"/>
  <c r="DR18" i="1"/>
  <c r="G18" i="2"/>
  <c r="F18" i="2"/>
  <c r="E18" i="2"/>
  <c r="B18" i="2"/>
  <c r="C17" i="2"/>
  <c r="DR17" i="1"/>
  <c r="G17" i="2"/>
  <c r="F17" i="2"/>
  <c r="E17" i="2"/>
  <c r="B17" i="2"/>
  <c r="C16" i="2"/>
  <c r="DR16" i="1"/>
  <c r="G16" i="2"/>
  <c r="F16" i="2"/>
  <c r="E16" i="2"/>
  <c r="B16" i="2"/>
  <c r="C15" i="2"/>
  <c r="DR15" i="1"/>
  <c r="G15" i="2"/>
  <c r="F15" i="2"/>
  <c r="E15" i="2"/>
  <c r="B15" i="2"/>
  <c r="C14" i="2"/>
  <c r="DR14" i="1"/>
  <c r="G14" i="2"/>
  <c r="F14" i="2"/>
  <c r="E14" i="2"/>
  <c r="B14" i="2"/>
  <c r="C13" i="2"/>
  <c r="DR13" i="1"/>
  <c r="G13" i="2"/>
  <c r="F13" i="2"/>
  <c r="E13" i="2"/>
  <c r="B13" i="2"/>
  <c r="C12" i="2"/>
  <c r="DR12" i="1"/>
  <c r="G12" i="2"/>
  <c r="F12" i="2"/>
  <c r="E12" i="2"/>
  <c r="B12" i="2"/>
  <c r="C11" i="2"/>
  <c r="DR11" i="1"/>
  <c r="G11" i="2"/>
  <c r="F11" i="2"/>
  <c r="E11" i="2"/>
  <c r="B11" i="2"/>
  <c r="C10" i="2"/>
  <c r="DR10" i="1"/>
  <c r="G10" i="2"/>
  <c r="F10" i="2"/>
  <c r="E10" i="2"/>
  <c r="B10" i="2"/>
  <c r="C9" i="2"/>
  <c r="DR9" i="1"/>
  <c r="G9" i="2"/>
  <c r="F9" i="2"/>
  <c r="E9" i="2"/>
  <c r="B9" i="2"/>
  <c r="C8" i="2"/>
  <c r="DR8" i="1"/>
  <c r="G8" i="2"/>
  <c r="F8" i="2"/>
  <c r="E8" i="2"/>
  <c r="B8" i="2"/>
  <c r="C7" i="2"/>
  <c r="DR5" i="1"/>
  <c r="G7" i="2"/>
  <c r="F7" i="2"/>
  <c r="B7" i="2"/>
  <c r="E7" i="2"/>
  <c r="DR1" i="1"/>
  <c r="G6" i="2"/>
  <c r="P1" i="1"/>
  <c r="F6" i="2"/>
  <c r="E4" i="2"/>
  <c r="EA90" i="1"/>
  <c r="EE90" i="1"/>
  <c r="DZ90" i="1"/>
  <c r="ED90" i="1"/>
  <c r="DY90" i="1"/>
  <c r="EC90" i="1"/>
  <c r="DS90" i="1"/>
  <c r="DW90" i="1"/>
  <c r="DV90" i="1"/>
  <c r="DQ90" i="1"/>
  <c r="DU90" i="1"/>
  <c r="EA89" i="1"/>
  <c r="EE89" i="1"/>
  <c r="DZ89" i="1"/>
  <c r="ED89" i="1"/>
  <c r="DY89" i="1"/>
  <c r="EC89" i="1"/>
  <c r="DS89" i="1"/>
  <c r="DW89" i="1"/>
  <c r="DV89" i="1"/>
  <c r="DQ89" i="1"/>
  <c r="DU89" i="1"/>
  <c r="EA88" i="1"/>
  <c r="EE88" i="1"/>
  <c r="DZ88" i="1"/>
  <c r="ED88" i="1"/>
  <c r="DY88" i="1"/>
  <c r="EC88" i="1"/>
  <c r="DS88" i="1"/>
  <c r="DW88" i="1"/>
  <c r="DV88" i="1"/>
  <c r="DQ88" i="1"/>
  <c r="DU88" i="1"/>
  <c r="EA87" i="1"/>
  <c r="EE87" i="1"/>
  <c r="DZ87" i="1"/>
  <c r="ED87" i="1"/>
  <c r="DY87" i="1"/>
  <c r="EC87" i="1"/>
  <c r="DS87" i="1"/>
  <c r="DW87" i="1"/>
  <c r="DV87" i="1"/>
  <c r="DQ87" i="1"/>
  <c r="DU87" i="1"/>
  <c r="EA86" i="1"/>
  <c r="EE86" i="1"/>
  <c r="DZ86" i="1"/>
  <c r="ED86" i="1"/>
  <c r="DY86" i="1"/>
  <c r="EC86" i="1"/>
  <c r="DS86" i="1"/>
  <c r="DW86" i="1"/>
  <c r="DV86" i="1"/>
  <c r="DQ86" i="1"/>
  <c r="DU86" i="1"/>
  <c r="EA85" i="1"/>
  <c r="EE85" i="1"/>
  <c r="DZ85" i="1"/>
  <c r="ED85" i="1"/>
  <c r="DY85" i="1"/>
  <c r="EC85" i="1"/>
  <c r="DS85" i="1"/>
  <c r="DW85" i="1"/>
  <c r="DV85" i="1"/>
  <c r="DQ85" i="1"/>
  <c r="DU85" i="1"/>
  <c r="EA84" i="1"/>
  <c r="EE84" i="1"/>
  <c r="DZ84" i="1"/>
  <c r="ED84" i="1"/>
  <c r="DY84" i="1"/>
  <c r="EC84" i="1"/>
  <c r="DS84" i="1"/>
  <c r="DW84" i="1"/>
  <c r="DV84" i="1"/>
  <c r="DQ84" i="1"/>
  <c r="DU84" i="1"/>
  <c r="EA83" i="1"/>
  <c r="EE83" i="1"/>
  <c r="DZ83" i="1"/>
  <c r="ED83" i="1"/>
  <c r="DY83" i="1"/>
  <c r="EC83" i="1"/>
  <c r="DS83" i="1"/>
  <c r="DW83" i="1"/>
  <c r="DV83" i="1"/>
  <c r="DQ83" i="1"/>
  <c r="DU83" i="1"/>
  <c r="EA81" i="1"/>
  <c r="EE81" i="1"/>
  <c r="DZ81" i="1"/>
  <c r="ED81" i="1"/>
  <c r="DY81" i="1"/>
  <c r="EC81" i="1"/>
  <c r="DS81" i="1"/>
  <c r="DW81" i="1"/>
  <c r="DV81" i="1"/>
  <c r="DQ81" i="1"/>
  <c r="DU81" i="1"/>
  <c r="EA80" i="1"/>
  <c r="EE80" i="1"/>
  <c r="DZ80" i="1"/>
  <c r="ED80" i="1"/>
  <c r="DY80" i="1"/>
  <c r="EC80" i="1"/>
  <c r="DS80" i="1"/>
  <c r="DW80" i="1"/>
  <c r="DV80" i="1"/>
  <c r="DQ80" i="1"/>
  <c r="DU80" i="1"/>
  <c r="EA79" i="1"/>
  <c r="EE79" i="1"/>
  <c r="DZ79" i="1"/>
  <c r="ED79" i="1"/>
  <c r="DY79" i="1"/>
  <c r="EC79" i="1"/>
  <c r="DS79" i="1"/>
  <c r="DW79" i="1"/>
  <c r="DV79" i="1"/>
  <c r="DQ79" i="1"/>
  <c r="DU79" i="1"/>
  <c r="EA78" i="1"/>
  <c r="EE78" i="1"/>
  <c r="DZ78" i="1"/>
  <c r="ED78" i="1"/>
  <c r="DY78" i="1"/>
  <c r="EC78" i="1"/>
  <c r="DS78" i="1"/>
  <c r="DW78" i="1"/>
  <c r="DV78" i="1"/>
  <c r="DQ78" i="1"/>
  <c r="DU78" i="1"/>
  <c r="EA77" i="1"/>
  <c r="EE77" i="1"/>
  <c r="DZ77" i="1"/>
  <c r="ED77" i="1"/>
  <c r="DY77" i="1"/>
  <c r="EC77" i="1"/>
  <c r="DS77" i="1"/>
  <c r="DW77" i="1"/>
  <c r="DV77" i="1"/>
  <c r="DQ77" i="1"/>
  <c r="DU77" i="1"/>
  <c r="EA75" i="1"/>
  <c r="EE75" i="1"/>
  <c r="DZ75" i="1"/>
  <c r="ED75" i="1"/>
  <c r="DY75" i="1"/>
  <c r="EC75" i="1"/>
  <c r="DS75" i="1"/>
  <c r="DW75" i="1"/>
  <c r="DV75" i="1"/>
  <c r="DQ75" i="1"/>
  <c r="DU75" i="1"/>
  <c r="EA74" i="1"/>
  <c r="EE74" i="1"/>
  <c r="DZ74" i="1"/>
  <c r="ED74" i="1"/>
  <c r="DY74" i="1"/>
  <c r="EC74" i="1"/>
  <c r="DS74" i="1"/>
  <c r="DW74" i="1"/>
  <c r="DV74" i="1"/>
  <c r="DQ74" i="1"/>
  <c r="DU74" i="1"/>
  <c r="EA73" i="1"/>
  <c r="EE73" i="1"/>
  <c r="DZ73" i="1"/>
  <c r="ED73" i="1"/>
  <c r="DY73" i="1"/>
  <c r="EC73" i="1"/>
  <c r="DS73" i="1"/>
  <c r="DW73" i="1"/>
  <c r="DV73" i="1"/>
  <c r="DQ73" i="1"/>
  <c r="DU73" i="1"/>
  <c r="EA72" i="1"/>
  <c r="EE72" i="1"/>
  <c r="DZ72" i="1"/>
  <c r="ED72" i="1"/>
  <c r="DY72" i="1"/>
  <c r="EC72" i="1"/>
  <c r="DS72" i="1"/>
  <c r="DW72" i="1"/>
  <c r="DV72" i="1"/>
  <c r="DQ72" i="1"/>
  <c r="DU72" i="1"/>
  <c r="EA71" i="1"/>
  <c r="EE71" i="1"/>
  <c r="DZ71" i="1"/>
  <c r="ED71" i="1"/>
  <c r="DY71" i="1"/>
  <c r="EC71" i="1"/>
  <c r="DS71" i="1"/>
  <c r="DW71" i="1"/>
  <c r="DV71" i="1"/>
  <c r="DQ71" i="1"/>
  <c r="DU71" i="1"/>
  <c r="EA70" i="1"/>
  <c r="EE70" i="1"/>
  <c r="DZ70" i="1"/>
  <c r="ED70" i="1"/>
  <c r="DY70" i="1"/>
  <c r="EC70" i="1"/>
  <c r="DS70" i="1"/>
  <c r="DW70" i="1"/>
  <c r="DV70" i="1"/>
  <c r="DQ70" i="1"/>
  <c r="DU70" i="1"/>
  <c r="EA69" i="1"/>
  <c r="EE69" i="1"/>
  <c r="DZ69" i="1"/>
  <c r="ED69" i="1"/>
  <c r="DY69" i="1"/>
  <c r="EC69" i="1"/>
  <c r="DS69" i="1"/>
  <c r="DW69" i="1"/>
  <c r="DV69" i="1"/>
  <c r="DQ69" i="1"/>
  <c r="DU69" i="1"/>
  <c r="EA68" i="1"/>
  <c r="EE68" i="1"/>
  <c r="DZ68" i="1"/>
  <c r="ED68" i="1"/>
  <c r="DY68" i="1"/>
  <c r="EC68" i="1"/>
  <c r="DS68" i="1"/>
  <c r="DW68" i="1"/>
  <c r="DV68" i="1"/>
  <c r="DQ68" i="1"/>
  <c r="DU68" i="1"/>
  <c r="EA67" i="1"/>
  <c r="EE67" i="1"/>
  <c r="DZ67" i="1"/>
  <c r="ED67" i="1"/>
  <c r="DY67" i="1"/>
  <c r="EC67" i="1"/>
  <c r="DS67" i="1"/>
  <c r="DW67" i="1"/>
  <c r="DV67" i="1"/>
  <c r="DQ67" i="1"/>
  <c r="DU67" i="1"/>
  <c r="EA65" i="1"/>
  <c r="EE65" i="1"/>
  <c r="DZ65" i="1"/>
  <c r="ED65" i="1"/>
  <c r="DY65" i="1"/>
  <c r="EC65" i="1"/>
  <c r="DS65" i="1"/>
  <c r="DW65" i="1"/>
  <c r="DV65" i="1"/>
  <c r="DQ65" i="1"/>
  <c r="DU65" i="1"/>
  <c r="EA64" i="1"/>
  <c r="EE64" i="1"/>
  <c r="DZ64" i="1"/>
  <c r="ED64" i="1"/>
  <c r="DY64" i="1"/>
  <c r="EC64" i="1"/>
  <c r="DS64" i="1"/>
  <c r="DW64" i="1"/>
  <c r="DV64" i="1"/>
  <c r="DQ64" i="1"/>
  <c r="DU64" i="1"/>
  <c r="EA63" i="1"/>
  <c r="EE63" i="1"/>
  <c r="DZ63" i="1"/>
  <c r="ED63" i="1"/>
  <c r="DY63" i="1"/>
  <c r="EC63" i="1"/>
  <c r="DS63" i="1"/>
  <c r="DW63" i="1"/>
  <c r="DV63" i="1"/>
  <c r="DQ63" i="1"/>
  <c r="DU63" i="1"/>
  <c r="EA62" i="1"/>
  <c r="EE62" i="1"/>
  <c r="DZ62" i="1"/>
  <c r="ED62" i="1"/>
  <c r="DY62" i="1"/>
  <c r="EC62" i="1"/>
  <c r="DS62" i="1"/>
  <c r="DW62" i="1"/>
  <c r="DV62" i="1"/>
  <c r="DQ62" i="1"/>
  <c r="DU62" i="1"/>
  <c r="EA61" i="1"/>
  <c r="EE61" i="1"/>
  <c r="DZ61" i="1"/>
  <c r="ED61" i="1"/>
  <c r="DY61" i="1"/>
  <c r="EC61" i="1"/>
  <c r="DS61" i="1"/>
  <c r="DW61" i="1"/>
  <c r="DV61" i="1"/>
  <c r="DQ61" i="1"/>
  <c r="DU61" i="1"/>
  <c r="EA60" i="1"/>
  <c r="EE60" i="1"/>
  <c r="DZ60" i="1"/>
  <c r="ED60" i="1"/>
  <c r="DY60" i="1"/>
  <c r="EC60" i="1"/>
  <c r="DS60" i="1"/>
  <c r="DW60" i="1"/>
  <c r="DV60" i="1"/>
  <c r="DQ60" i="1"/>
  <c r="DU60" i="1"/>
  <c r="EA59" i="1"/>
  <c r="EE59" i="1"/>
  <c r="DZ59" i="1"/>
  <c r="ED59" i="1"/>
  <c r="DY59" i="1"/>
  <c r="EC59" i="1"/>
  <c r="DS59" i="1"/>
  <c r="DW59" i="1"/>
  <c r="DV59" i="1"/>
  <c r="DQ59" i="1"/>
  <c r="DU59" i="1"/>
  <c r="EA58" i="1"/>
  <c r="EE58" i="1"/>
  <c r="DZ58" i="1"/>
  <c r="ED58" i="1"/>
  <c r="DY58" i="1"/>
  <c r="EC58" i="1"/>
  <c r="DS58" i="1"/>
  <c r="DW58" i="1"/>
  <c r="DV58" i="1"/>
  <c r="DQ58" i="1"/>
  <c r="DU58" i="1"/>
  <c r="EA57" i="1"/>
  <c r="EE57" i="1"/>
  <c r="DZ57" i="1"/>
  <c r="ED57" i="1"/>
  <c r="DY57" i="1"/>
  <c r="EC57" i="1"/>
  <c r="DS57" i="1"/>
  <c r="DW57" i="1"/>
  <c r="DV57" i="1"/>
  <c r="DQ57" i="1"/>
  <c r="DU57" i="1"/>
  <c r="EA56" i="1"/>
  <c r="EE56" i="1"/>
  <c r="DZ56" i="1"/>
  <c r="ED56" i="1"/>
  <c r="DY56" i="1"/>
  <c r="EC56" i="1"/>
  <c r="DS56" i="1"/>
  <c r="DW56" i="1"/>
  <c r="DV56" i="1"/>
  <c r="DQ56" i="1"/>
  <c r="DU56" i="1"/>
  <c r="EA54" i="1"/>
  <c r="EE54" i="1"/>
  <c r="DZ54" i="1"/>
  <c r="ED54" i="1"/>
  <c r="DY54" i="1"/>
  <c r="EC54" i="1"/>
  <c r="DS54" i="1"/>
  <c r="DW54" i="1"/>
  <c r="DV54" i="1"/>
  <c r="DQ54" i="1"/>
  <c r="DU54" i="1"/>
  <c r="EA53" i="1"/>
  <c r="EE53" i="1"/>
  <c r="DZ53" i="1"/>
  <c r="ED53" i="1"/>
  <c r="DY53" i="1"/>
  <c r="EC53" i="1"/>
  <c r="DS53" i="1"/>
  <c r="DW53" i="1"/>
  <c r="DV53" i="1"/>
  <c r="DQ53" i="1"/>
  <c r="DU53" i="1"/>
  <c r="EA52" i="1"/>
  <c r="EE52" i="1"/>
  <c r="DZ52" i="1"/>
  <c r="ED52" i="1"/>
  <c r="DY52" i="1"/>
  <c r="EC52" i="1"/>
  <c r="DS52" i="1"/>
  <c r="DW52" i="1"/>
  <c r="DV52" i="1"/>
  <c r="DQ52" i="1"/>
  <c r="DU52" i="1"/>
  <c r="EA51" i="1"/>
  <c r="EE51" i="1"/>
  <c r="DZ51" i="1"/>
  <c r="ED51" i="1"/>
  <c r="DY51" i="1"/>
  <c r="EC51" i="1"/>
  <c r="DS51" i="1"/>
  <c r="DW51" i="1"/>
  <c r="DV51" i="1"/>
  <c r="DQ51" i="1"/>
  <c r="DU51" i="1"/>
  <c r="EA49" i="1"/>
  <c r="EE49" i="1"/>
  <c r="DZ49" i="1"/>
  <c r="ED49" i="1"/>
  <c r="DY49" i="1"/>
  <c r="EC49" i="1"/>
  <c r="DS49" i="1"/>
  <c r="DW49" i="1"/>
  <c r="DV49" i="1"/>
  <c r="DQ49" i="1"/>
  <c r="DU49" i="1"/>
  <c r="EA48" i="1"/>
  <c r="EE48" i="1"/>
  <c r="DZ48" i="1"/>
  <c r="ED48" i="1"/>
  <c r="DY48" i="1"/>
  <c r="EC48" i="1"/>
  <c r="DS48" i="1"/>
  <c r="DW48" i="1"/>
  <c r="DV48" i="1"/>
  <c r="DQ48" i="1"/>
  <c r="DU48" i="1"/>
  <c r="EA47" i="1"/>
  <c r="EE47" i="1"/>
  <c r="DZ47" i="1"/>
  <c r="ED47" i="1"/>
  <c r="DY47" i="1"/>
  <c r="EC47" i="1"/>
  <c r="DS47" i="1"/>
  <c r="DW47" i="1"/>
  <c r="DV47" i="1"/>
  <c r="DQ47" i="1"/>
  <c r="DU47" i="1"/>
  <c r="EA46" i="1"/>
  <c r="EE46" i="1"/>
  <c r="DZ46" i="1"/>
  <c r="ED46" i="1"/>
  <c r="DY46" i="1"/>
  <c r="EC46" i="1"/>
  <c r="DS46" i="1"/>
  <c r="DW46" i="1"/>
  <c r="DV46" i="1"/>
  <c r="DQ46" i="1"/>
  <c r="DU46" i="1"/>
  <c r="EA45" i="1"/>
  <c r="EE45" i="1"/>
  <c r="DZ45" i="1"/>
  <c r="ED45" i="1"/>
  <c r="DY45" i="1"/>
  <c r="EC45" i="1"/>
  <c r="DS45" i="1"/>
  <c r="DW45" i="1"/>
  <c r="DV45" i="1"/>
  <c r="DQ45" i="1"/>
  <c r="DU45" i="1"/>
  <c r="EA44" i="1"/>
  <c r="EE44" i="1"/>
  <c r="DZ44" i="1"/>
  <c r="ED44" i="1"/>
  <c r="DY44" i="1"/>
  <c r="EC44" i="1"/>
  <c r="DS44" i="1"/>
  <c r="DW44" i="1"/>
  <c r="DV44" i="1"/>
  <c r="DQ44" i="1"/>
  <c r="DU44" i="1"/>
  <c r="EA43" i="1"/>
  <c r="EE43" i="1"/>
  <c r="DZ43" i="1"/>
  <c r="ED43" i="1"/>
  <c r="DY43" i="1"/>
  <c r="EC43" i="1"/>
  <c r="DS43" i="1"/>
  <c r="DW43" i="1"/>
  <c r="DV43" i="1"/>
  <c r="DQ43" i="1"/>
  <c r="DU43" i="1"/>
  <c r="EA42" i="1"/>
  <c r="EE42" i="1"/>
  <c r="DZ42" i="1"/>
  <c r="ED42" i="1"/>
  <c r="DY42" i="1"/>
  <c r="EC42" i="1"/>
  <c r="DS42" i="1"/>
  <c r="DW42" i="1"/>
  <c r="DV42" i="1"/>
  <c r="DQ42" i="1"/>
  <c r="DU42" i="1"/>
  <c r="EA41" i="1"/>
  <c r="EE41" i="1"/>
  <c r="DZ41" i="1"/>
  <c r="ED41" i="1"/>
  <c r="DY41" i="1"/>
  <c r="EC41" i="1"/>
  <c r="DS41" i="1"/>
  <c r="DW41" i="1"/>
  <c r="DV41" i="1"/>
  <c r="DQ41" i="1"/>
  <c r="DU41" i="1"/>
  <c r="EA40" i="1"/>
  <c r="EE40" i="1"/>
  <c r="DZ40" i="1"/>
  <c r="ED40" i="1"/>
  <c r="DY40" i="1"/>
  <c r="EC40" i="1"/>
  <c r="DS40" i="1"/>
  <c r="DW40" i="1"/>
  <c r="DV40" i="1"/>
  <c r="DQ40" i="1"/>
  <c r="DU40" i="1"/>
  <c r="EA39" i="1"/>
  <c r="EE39" i="1"/>
  <c r="DZ39" i="1"/>
  <c r="ED39" i="1"/>
  <c r="DY39" i="1"/>
  <c r="EC39" i="1"/>
  <c r="DS39" i="1"/>
  <c r="DW39" i="1"/>
  <c r="DV39" i="1"/>
  <c r="DQ39" i="1"/>
  <c r="DU39" i="1"/>
  <c r="EA38" i="1"/>
  <c r="EE38" i="1"/>
  <c r="DZ38" i="1"/>
  <c r="ED38" i="1"/>
  <c r="DY38" i="1"/>
  <c r="EC38" i="1"/>
  <c r="DS38" i="1"/>
  <c r="DW38" i="1"/>
  <c r="DV38" i="1"/>
  <c r="DQ38" i="1"/>
  <c r="DU38" i="1"/>
  <c r="EA37" i="1"/>
  <c r="EE37" i="1"/>
  <c r="DZ37" i="1"/>
  <c r="ED37" i="1"/>
  <c r="DY37" i="1"/>
  <c r="EC37" i="1"/>
  <c r="DS37" i="1"/>
  <c r="DW37" i="1"/>
  <c r="DV37" i="1"/>
  <c r="DQ37" i="1"/>
  <c r="DU37" i="1"/>
  <c r="EA35" i="1"/>
  <c r="EE35" i="1"/>
  <c r="DZ35" i="1"/>
  <c r="ED35" i="1"/>
  <c r="DY35" i="1"/>
  <c r="EC35" i="1"/>
  <c r="DS35" i="1"/>
  <c r="DW35" i="1"/>
  <c r="DV35" i="1"/>
  <c r="DQ35" i="1"/>
  <c r="DU35" i="1"/>
  <c r="EA34" i="1"/>
  <c r="EE34" i="1"/>
  <c r="DZ34" i="1"/>
  <c r="ED34" i="1"/>
  <c r="DY34" i="1"/>
  <c r="EC34" i="1"/>
  <c r="DS34" i="1"/>
  <c r="DW34" i="1"/>
  <c r="DV34" i="1"/>
  <c r="DQ34" i="1"/>
  <c r="DU34" i="1"/>
  <c r="EA33" i="1"/>
  <c r="EE33" i="1"/>
  <c r="DZ33" i="1"/>
  <c r="ED33" i="1"/>
  <c r="DY33" i="1"/>
  <c r="EC33" i="1"/>
  <c r="DS33" i="1"/>
  <c r="DW33" i="1"/>
  <c r="DV33" i="1"/>
  <c r="DQ33" i="1"/>
  <c r="DU33" i="1"/>
  <c r="EA32" i="1"/>
  <c r="EE32" i="1"/>
  <c r="DZ32" i="1"/>
  <c r="ED32" i="1"/>
  <c r="DY32" i="1"/>
  <c r="EC32" i="1"/>
  <c r="DS32" i="1"/>
  <c r="DW32" i="1"/>
  <c r="DV32" i="1"/>
  <c r="DQ32" i="1"/>
  <c r="DU32" i="1"/>
  <c r="EA31" i="1"/>
  <c r="EE31" i="1"/>
  <c r="DZ31" i="1"/>
  <c r="ED31" i="1"/>
  <c r="DY31" i="1"/>
  <c r="EC31" i="1"/>
  <c r="DS31" i="1"/>
  <c r="DW31" i="1"/>
  <c r="DV31" i="1"/>
  <c r="DQ31" i="1"/>
  <c r="DU31" i="1"/>
  <c r="EA30" i="1"/>
  <c r="EE30" i="1"/>
  <c r="DZ30" i="1"/>
  <c r="ED30" i="1"/>
  <c r="DY30" i="1"/>
  <c r="EC30" i="1"/>
  <c r="DS30" i="1"/>
  <c r="DW30" i="1"/>
  <c r="DV30" i="1"/>
  <c r="DQ30" i="1"/>
  <c r="DU30" i="1"/>
  <c r="EA29" i="1"/>
  <c r="EE29" i="1"/>
  <c r="DZ29" i="1"/>
  <c r="ED29" i="1"/>
  <c r="DY29" i="1"/>
  <c r="EC29" i="1"/>
  <c r="DS29" i="1"/>
  <c r="DW29" i="1"/>
  <c r="DV29" i="1"/>
  <c r="DQ29" i="1"/>
  <c r="DU29" i="1"/>
  <c r="EA28" i="1"/>
  <c r="EE28" i="1"/>
  <c r="DZ28" i="1"/>
  <c r="ED28" i="1"/>
  <c r="DY28" i="1"/>
  <c r="EC28" i="1"/>
  <c r="DS28" i="1"/>
  <c r="DW28" i="1"/>
  <c r="DV28" i="1"/>
  <c r="DQ28" i="1"/>
  <c r="DU28" i="1"/>
  <c r="EA27" i="1"/>
  <c r="EE27" i="1"/>
  <c r="DZ27" i="1"/>
  <c r="ED27" i="1"/>
  <c r="DY27" i="1"/>
  <c r="EC27" i="1"/>
  <c r="DS27" i="1"/>
  <c r="DW27" i="1"/>
  <c r="DV27" i="1"/>
  <c r="DQ27" i="1"/>
  <c r="DU27" i="1"/>
  <c r="EA26" i="1"/>
  <c r="EE26" i="1"/>
  <c r="DZ26" i="1"/>
  <c r="ED26" i="1"/>
  <c r="DY26" i="1"/>
  <c r="EC26" i="1"/>
  <c r="DS26" i="1"/>
  <c r="DW26" i="1"/>
  <c r="DV26" i="1"/>
  <c r="DQ26" i="1"/>
  <c r="DU26" i="1"/>
  <c r="EA25" i="1"/>
  <c r="EE25" i="1"/>
  <c r="DZ25" i="1"/>
  <c r="ED25" i="1"/>
  <c r="DY25" i="1"/>
  <c r="EC25" i="1"/>
  <c r="DS25" i="1"/>
  <c r="DW25" i="1"/>
  <c r="DV25" i="1"/>
  <c r="DQ25" i="1"/>
  <c r="DU25" i="1"/>
  <c r="EA24" i="1"/>
  <c r="EE24" i="1"/>
  <c r="DZ24" i="1"/>
  <c r="ED24" i="1"/>
  <c r="DY24" i="1"/>
  <c r="EC24" i="1"/>
  <c r="DS24" i="1"/>
  <c r="DW24" i="1"/>
  <c r="DV24" i="1"/>
  <c r="DQ24" i="1"/>
  <c r="DU24" i="1"/>
  <c r="EA23" i="1"/>
  <c r="EE23" i="1"/>
  <c r="DZ23" i="1"/>
  <c r="ED23" i="1"/>
  <c r="DY23" i="1"/>
  <c r="EC23" i="1"/>
  <c r="DS23" i="1"/>
  <c r="DW23" i="1"/>
  <c r="DV23" i="1"/>
  <c r="DQ23" i="1"/>
  <c r="DU23" i="1"/>
  <c r="EA21" i="1"/>
  <c r="EE21" i="1"/>
  <c r="DZ21" i="1"/>
  <c r="ED21" i="1"/>
  <c r="DY21" i="1"/>
  <c r="EC21" i="1"/>
  <c r="DS21" i="1"/>
  <c r="DW21" i="1"/>
  <c r="DV21" i="1"/>
  <c r="DQ21" i="1"/>
  <c r="DU21" i="1"/>
  <c r="EA20" i="1"/>
  <c r="EE20" i="1"/>
  <c r="DZ20" i="1"/>
  <c r="ED20" i="1"/>
  <c r="DY20" i="1"/>
  <c r="EC20" i="1"/>
  <c r="DS20" i="1"/>
  <c r="DW20" i="1"/>
  <c r="DV20" i="1"/>
  <c r="DQ20" i="1"/>
  <c r="DU20" i="1"/>
  <c r="EA19" i="1"/>
  <c r="EE19" i="1"/>
  <c r="DZ19" i="1"/>
  <c r="ED19" i="1"/>
  <c r="DY19" i="1"/>
  <c r="EC19" i="1"/>
  <c r="DS19" i="1"/>
  <c r="DW19" i="1"/>
  <c r="DV19" i="1"/>
  <c r="DQ19" i="1"/>
  <c r="DU19" i="1"/>
  <c r="EA18" i="1"/>
  <c r="EE18" i="1"/>
  <c r="DZ18" i="1"/>
  <c r="ED18" i="1"/>
  <c r="DY18" i="1"/>
  <c r="EC18" i="1"/>
  <c r="DS18" i="1"/>
  <c r="DW18" i="1"/>
  <c r="DV18" i="1"/>
  <c r="DQ18" i="1"/>
  <c r="DU18" i="1"/>
  <c r="EA17" i="1"/>
  <c r="EE17" i="1"/>
  <c r="DZ17" i="1"/>
  <c r="ED17" i="1"/>
  <c r="DY17" i="1"/>
  <c r="EC17" i="1"/>
  <c r="DS17" i="1"/>
  <c r="DW17" i="1"/>
  <c r="DV17" i="1"/>
  <c r="DQ17" i="1"/>
  <c r="DU17" i="1"/>
  <c r="EA16" i="1"/>
  <c r="EE16" i="1"/>
  <c r="DZ16" i="1"/>
  <c r="ED16" i="1"/>
  <c r="DY16" i="1"/>
  <c r="EC16" i="1"/>
  <c r="DS16" i="1"/>
  <c r="DW16" i="1"/>
  <c r="DV16" i="1"/>
  <c r="DQ16" i="1"/>
  <c r="DU16" i="1"/>
  <c r="EA15" i="1"/>
  <c r="EE15" i="1"/>
  <c r="DZ15" i="1"/>
  <c r="ED15" i="1"/>
  <c r="DY15" i="1"/>
  <c r="EC15" i="1"/>
  <c r="DS15" i="1"/>
  <c r="DW15" i="1"/>
  <c r="DV15" i="1"/>
  <c r="DQ15" i="1"/>
  <c r="DU15" i="1"/>
  <c r="EA14" i="1"/>
  <c r="EE14" i="1"/>
  <c r="DZ14" i="1"/>
  <c r="ED14" i="1"/>
  <c r="DY14" i="1"/>
  <c r="EC14" i="1"/>
  <c r="DS14" i="1"/>
  <c r="DW14" i="1"/>
  <c r="DV14" i="1"/>
  <c r="DQ14" i="1"/>
  <c r="DU14" i="1"/>
  <c r="EA13" i="1"/>
  <c r="EE13" i="1"/>
  <c r="DZ13" i="1"/>
  <c r="ED13" i="1"/>
  <c r="DY13" i="1"/>
  <c r="EC13" i="1"/>
  <c r="DS13" i="1"/>
  <c r="DW13" i="1"/>
  <c r="DV13" i="1"/>
  <c r="DQ13" i="1"/>
  <c r="DU13" i="1"/>
  <c r="EA12" i="1"/>
  <c r="EE12" i="1"/>
  <c r="DZ12" i="1"/>
  <c r="ED12" i="1"/>
  <c r="DY12" i="1"/>
  <c r="EC12" i="1"/>
  <c r="DS12" i="1"/>
  <c r="DW12" i="1"/>
  <c r="DV12" i="1"/>
  <c r="DQ12" i="1"/>
  <c r="DU12" i="1"/>
  <c r="EA11" i="1"/>
  <c r="EE11" i="1"/>
  <c r="DZ11" i="1"/>
  <c r="ED11" i="1"/>
  <c r="DY11" i="1"/>
  <c r="EC11" i="1"/>
  <c r="DS11" i="1"/>
  <c r="DW11" i="1"/>
  <c r="DV11" i="1"/>
  <c r="DQ11" i="1"/>
  <c r="DU11" i="1"/>
  <c r="EA10" i="1"/>
  <c r="EE10" i="1"/>
  <c r="DZ10" i="1"/>
  <c r="ED10" i="1"/>
  <c r="DY10" i="1"/>
  <c r="EC10" i="1"/>
  <c r="DS10" i="1"/>
  <c r="DW10" i="1"/>
  <c r="DV10" i="1"/>
  <c r="DQ10" i="1"/>
  <c r="DU10" i="1"/>
  <c r="EA9" i="1"/>
  <c r="EE9" i="1"/>
  <c r="DZ9" i="1"/>
  <c r="ED9" i="1"/>
  <c r="DY9" i="1"/>
  <c r="EC9" i="1"/>
  <c r="DS9" i="1"/>
  <c r="DW9" i="1"/>
  <c r="DV9" i="1"/>
  <c r="DQ9" i="1"/>
  <c r="DU9" i="1"/>
  <c r="EA8" i="1"/>
  <c r="EE8" i="1"/>
  <c r="DZ8" i="1"/>
  <c r="ED8" i="1"/>
  <c r="DY8" i="1"/>
  <c r="EC8" i="1"/>
  <c r="DS8" i="1"/>
  <c r="DW8" i="1"/>
  <c r="DV8" i="1"/>
  <c r="DQ8" i="1"/>
  <c r="DU8" i="1"/>
  <c r="EA5" i="1"/>
  <c r="EE5" i="1"/>
  <c r="DZ5" i="1"/>
  <c r="ED5" i="1"/>
  <c r="DY5" i="1"/>
  <c r="EC5" i="1"/>
  <c r="DS5" i="1"/>
  <c r="DW5" i="1"/>
  <c r="DV5" i="1"/>
  <c r="DQ5" i="1"/>
  <c r="DU5" i="1"/>
  <c r="G2" i="1"/>
  <c r="H2" i="1"/>
  <c r="I2" i="1"/>
  <c r="J2" i="1"/>
  <c r="K2" i="1"/>
  <c r="L2" i="1"/>
  <c r="M2" i="1"/>
  <c r="N2" i="1"/>
  <c r="O2" i="1"/>
  <c r="P2" i="1"/>
  <c r="Q2" i="1"/>
  <c r="R2" i="1"/>
  <c r="S2" i="1"/>
  <c r="T2" i="1"/>
  <c r="U2" i="1"/>
  <c r="V2" i="1"/>
  <c r="W2" i="1"/>
  <c r="X2" i="1"/>
  <c r="Y2" i="1"/>
  <c r="Z2" i="1"/>
  <c r="AA2" i="1"/>
  <c r="AB2" i="1"/>
  <c r="AC2" i="1"/>
  <c r="AD2" i="1"/>
  <c r="AE2" i="1"/>
  <c r="AF2" i="1"/>
  <c r="AG2" i="1"/>
  <c r="AH2" i="1"/>
  <c r="AI2" i="1"/>
  <c r="AJ2" i="1"/>
  <c r="AK2" i="1"/>
  <c r="AL2" i="1"/>
  <c r="AM2" i="1"/>
  <c r="AN2" i="1"/>
  <c r="AO2" i="1"/>
  <c r="AP2" i="1"/>
  <c r="AQ2" i="1"/>
  <c r="AR2" i="1"/>
  <c r="AS2" i="1"/>
  <c r="AT2" i="1"/>
  <c r="AU2" i="1"/>
  <c r="AV2" i="1"/>
  <c r="AW2" i="1"/>
  <c r="AX2" i="1"/>
  <c r="AY2" i="1"/>
  <c r="AZ2" i="1"/>
  <c r="BA2" i="1"/>
  <c r="BB2" i="1"/>
  <c r="BC2" i="1"/>
  <c r="BD2" i="1"/>
  <c r="BE2" i="1"/>
  <c r="BF2" i="1"/>
  <c r="BG2" i="1"/>
  <c r="BH2" i="1"/>
  <c r="BI2" i="1"/>
  <c r="BJ2" i="1"/>
  <c r="BK2" i="1"/>
  <c r="BL2" i="1"/>
  <c r="BM2" i="1"/>
  <c r="BN2" i="1"/>
  <c r="BO2" i="1"/>
  <c r="BP2" i="1"/>
  <c r="BQ2" i="1"/>
  <c r="BR2" i="1"/>
  <c r="BS2" i="1"/>
  <c r="BT2" i="1"/>
  <c r="BU2" i="1"/>
  <c r="BV2" i="1"/>
  <c r="BW2" i="1"/>
  <c r="BX2" i="1"/>
  <c r="BY2" i="1"/>
  <c r="BZ2" i="1"/>
  <c r="CA2" i="1"/>
  <c r="CB2" i="1"/>
  <c r="CC2" i="1"/>
  <c r="CD2" i="1"/>
  <c r="CE2" i="1"/>
  <c r="CF2" i="1"/>
  <c r="CG2" i="1"/>
  <c r="CH2" i="1"/>
  <c r="CI2" i="1"/>
  <c r="CJ2" i="1"/>
  <c r="CK2" i="1"/>
  <c r="CL2" i="1"/>
  <c r="CM2" i="1"/>
  <c r="CN2" i="1"/>
  <c r="CO2" i="1"/>
  <c r="CP2" i="1"/>
  <c r="CQ2" i="1"/>
  <c r="CR2" i="1"/>
  <c r="CS2" i="1"/>
  <c r="CT2" i="1"/>
  <c r="CU2" i="1"/>
  <c r="CV2" i="1"/>
  <c r="CW2" i="1"/>
  <c r="CX2" i="1"/>
  <c r="CY2" i="1"/>
  <c r="CZ2" i="1"/>
  <c r="DA2" i="1"/>
  <c r="DB2" i="1"/>
  <c r="DC2" i="1"/>
  <c r="DD2" i="1"/>
  <c r="DE2" i="1"/>
  <c r="DF2" i="1"/>
  <c r="DG2" i="1"/>
  <c r="DH2" i="1"/>
  <c r="DI2" i="1"/>
  <c r="DJ2" i="1"/>
  <c r="DK2" i="1"/>
  <c r="DL2" i="1"/>
  <c r="DM2" i="1"/>
  <c r="DN2" i="1"/>
  <c r="DO2" i="1"/>
  <c r="DP2" i="1"/>
  <c r="DQ2" i="1"/>
  <c r="DR2" i="1"/>
  <c r="DS2" i="1"/>
  <c r="DT2" i="1"/>
  <c r="DU2" i="1"/>
  <c r="DV2" i="1"/>
  <c r="DW2" i="1"/>
  <c r="DX2" i="1"/>
  <c r="DY2" i="1"/>
  <c r="DZ2" i="1"/>
  <c r="EA2" i="1"/>
  <c r="EB2" i="1"/>
  <c r="EC2" i="1"/>
  <c r="ED2" i="1"/>
  <c r="EE2" i="1"/>
  <c r="EE1" i="1"/>
  <c r="ED1" i="1"/>
  <c r="EC1" i="1"/>
  <c r="EB1" i="1"/>
  <c r="EA1" i="1"/>
  <c r="DZ1" i="1"/>
  <c r="DY1" i="1"/>
  <c r="DX1" i="1"/>
  <c r="DW1" i="1"/>
  <c r="DV1" i="1"/>
  <c r="DU1" i="1"/>
  <c r="DT1" i="1"/>
  <c r="DS1" i="1"/>
  <c r="DQ1" i="1"/>
  <c r="DP1" i="1"/>
  <c r="DO1" i="1"/>
  <c r="DN1" i="1"/>
  <c r="DM1" i="1"/>
  <c r="DL1" i="1"/>
  <c r="DK1" i="1"/>
  <c r="DJ1" i="1"/>
  <c r="DI1" i="1"/>
  <c r="DH1" i="1"/>
  <c r="DG1" i="1"/>
  <c r="DF1" i="1"/>
  <c r="DE1" i="1"/>
  <c r="DD1" i="1"/>
  <c r="DC1" i="1"/>
  <c r="DB1" i="1"/>
  <c r="DA1" i="1"/>
  <c r="CZ1" i="1"/>
  <c r="CY1" i="1"/>
  <c r="CX1" i="1"/>
  <c r="CW1" i="1"/>
  <c r="CV1" i="1"/>
  <c r="CU1" i="1"/>
  <c r="CT1" i="1"/>
  <c r="CS1" i="1"/>
  <c r="CR1" i="1"/>
  <c r="CQ1" i="1"/>
  <c r="CP1" i="1"/>
  <c r="CO1" i="1"/>
  <c r="CN1" i="1"/>
  <c r="CM1" i="1"/>
  <c r="CL1" i="1"/>
  <c r="CK1" i="1"/>
  <c r="CJ1" i="1"/>
  <c r="CI1" i="1"/>
  <c r="CH1" i="1"/>
  <c r="CG1" i="1"/>
  <c r="CF1" i="1"/>
  <c r="CE1" i="1"/>
  <c r="CD1" i="1"/>
  <c r="CC1" i="1"/>
  <c r="CB1" i="1"/>
  <c r="CA1" i="1"/>
  <c r="BZ1" i="1"/>
  <c r="BY1" i="1"/>
  <c r="BX1" i="1"/>
  <c r="BW1" i="1"/>
  <c r="BV1" i="1"/>
  <c r="BU1" i="1"/>
  <c r="BT1" i="1"/>
  <c r="BS1" i="1"/>
  <c r="BR1" i="1"/>
  <c r="BQ1" i="1"/>
  <c r="BP1" i="1"/>
  <c r="BO1" i="1"/>
  <c r="BN1" i="1"/>
  <c r="BM1" i="1"/>
  <c r="BL1" i="1"/>
  <c r="BK1" i="1"/>
  <c r="BJ1" i="1"/>
  <c r="BI1" i="1"/>
  <c r="BH1" i="1"/>
  <c r="BG1" i="1"/>
  <c r="BF1" i="1"/>
  <c r="BE1" i="1"/>
  <c r="BD1" i="1"/>
  <c r="BC1" i="1"/>
  <c r="BB1" i="1"/>
  <c r="BA1" i="1"/>
  <c r="AZ1" i="1"/>
  <c r="AY1" i="1"/>
  <c r="AX1" i="1"/>
  <c r="AW1" i="1"/>
  <c r="AV1" i="1"/>
  <c r="AU1" i="1"/>
  <c r="AT1" i="1"/>
  <c r="AS1" i="1"/>
  <c r="AR1" i="1"/>
  <c r="AQ1" i="1"/>
  <c r="AP1" i="1"/>
  <c r="AO1" i="1"/>
  <c r="AN1" i="1"/>
  <c r="AM1" i="1"/>
  <c r="AL1" i="1"/>
  <c r="AK1" i="1"/>
  <c r="AJ1" i="1"/>
  <c r="AI1" i="1"/>
  <c r="AH1" i="1"/>
  <c r="AG1" i="1"/>
  <c r="AF1" i="1"/>
  <c r="AE1" i="1"/>
  <c r="AD1" i="1"/>
  <c r="AC1" i="1"/>
  <c r="AB1" i="1"/>
  <c r="AA1" i="1"/>
  <c r="Z1" i="1"/>
  <c r="Y1" i="1"/>
  <c r="X1" i="1"/>
  <c r="W1" i="1"/>
  <c r="V1" i="1"/>
  <c r="U1" i="1"/>
  <c r="T1" i="1"/>
  <c r="S1" i="1"/>
  <c r="R1" i="1"/>
  <c r="Q1" i="1"/>
  <c r="O1" i="1"/>
  <c r="N1" i="1"/>
  <c r="M1" i="1"/>
  <c r="L1" i="1"/>
  <c r="K1" i="1"/>
  <c r="J1" i="1"/>
  <c r="I1" i="1"/>
  <c r="H1" i="1"/>
  <c r="G1" i="1"/>
  <c r="F1" i="1"/>
</calcChain>
</file>

<file path=xl/comments1.xml><?xml version="1.0" encoding="utf-8"?>
<comments xmlns="http://schemas.openxmlformats.org/spreadsheetml/2006/main">
  <authors>
    <author>Stanton Hadley</author>
  </authors>
  <commentList>
    <comment ref="F3" authorId="0">
      <text>
        <r>
          <rPr>
            <b/>
            <sz val="9"/>
            <color indexed="81"/>
            <rFont val="Calibri"/>
            <family val="2"/>
          </rPr>
          <t>Stanton Hadley:</t>
        </r>
        <r>
          <rPr>
            <sz val="9"/>
            <color indexed="81"/>
            <rFont val="Calibri"/>
            <family val="2"/>
          </rPr>
          <t xml:space="preserve">
Ratio of Eastern Interconnect load in 2030 to 2011 in TWh</t>
        </r>
      </text>
    </comment>
    <comment ref="H3" authorId="0">
      <text>
        <r>
          <rPr>
            <b/>
            <sz val="9"/>
            <color indexed="81"/>
            <rFont val="Calibri"/>
            <family val="2"/>
          </rPr>
          <t>Stanton Hadley:</t>
        </r>
        <r>
          <rPr>
            <sz val="9"/>
            <color indexed="81"/>
            <rFont val="Calibri"/>
            <family val="2"/>
          </rPr>
          <t xml:space="preserve">
Sum of the capacity added on all of the interfaces between 2020 and 2035. Equals zero for those with BaseLine Infrastructure, hardened capacities for most sensitivities, and maximum transfer in soft constraint cases.</t>
        </r>
      </text>
    </comment>
    <comment ref="J3" authorId="0">
      <text>
        <r>
          <rPr>
            <b/>
            <sz val="9"/>
            <color indexed="81"/>
            <rFont val="Arial"/>
            <family val="2"/>
          </rPr>
          <t>Stanton Hadley:</t>
        </r>
        <r>
          <rPr>
            <sz val="9"/>
            <color indexed="81"/>
            <rFont val="Arial"/>
            <family val="2"/>
          </rPr>
          <t xml:space="preserve">
Maximum inter-region transfers during the top 105 hours in summer, 25 hours in winter and 25 hours in fall/spring.</t>
        </r>
      </text>
    </comment>
    <comment ref="L3" authorId="0">
      <text>
        <r>
          <rPr>
            <b/>
            <sz val="9"/>
            <color indexed="81"/>
            <rFont val="Arial"/>
            <family val="2"/>
          </rPr>
          <t>Stanton Hadley:</t>
        </r>
        <r>
          <rPr>
            <sz val="9"/>
            <color indexed="81"/>
            <rFont val="Arial"/>
            <family val="2"/>
          </rPr>
          <t xml:space="preserve">
Sum of maximum inter-region transfers for each line over all periods in 2030</t>
        </r>
      </text>
    </comment>
    <comment ref="N3" authorId="0">
      <text>
        <r>
          <rPr>
            <b/>
            <sz val="9"/>
            <color indexed="81"/>
            <rFont val="Calibri"/>
            <family val="2"/>
          </rPr>
          <t>Stanton Hadley:</t>
        </r>
        <r>
          <rPr>
            <sz val="9"/>
            <color indexed="81"/>
            <rFont val="Calibri"/>
            <family val="2"/>
          </rPr>
          <t xml:space="preserve">
Sum of all energy in TWh transferred from one NEEM region to another in 2030</t>
        </r>
      </text>
    </comment>
    <comment ref="P3" authorId="0">
      <text>
        <r>
          <rPr>
            <b/>
            <sz val="9"/>
            <color indexed="81"/>
            <rFont val="Calibri"/>
            <family val="2"/>
          </rPr>
          <t>Stanton Hadley:</t>
        </r>
        <r>
          <rPr>
            <sz val="9"/>
            <color indexed="81"/>
            <rFont val="Calibri"/>
            <family val="2"/>
          </rPr>
          <t xml:space="preserve">
Sum of all CO2 emissions from 2015 to 2040 (with interpolation between 5 yr incremetns)  in Eastern Interconnect</t>
        </r>
      </text>
    </comment>
    <comment ref="R3" authorId="0">
      <text>
        <r>
          <rPr>
            <b/>
            <sz val="9"/>
            <color indexed="81"/>
            <rFont val="Calibri"/>
            <family val="2"/>
          </rPr>
          <t>Stanton Hadley:</t>
        </r>
        <r>
          <rPr>
            <sz val="9"/>
            <color indexed="81"/>
            <rFont val="Calibri"/>
            <family val="2"/>
          </rPr>
          <t xml:space="preserve">
1 minus ratio of US Electric Sector CO2 emissions in 2030 to emissions in 2005</t>
        </r>
      </text>
    </comment>
    <comment ref="T3" authorId="0">
      <text>
        <r>
          <rPr>
            <b/>
            <sz val="9"/>
            <color indexed="81"/>
            <rFont val="Arial"/>
            <family val="2"/>
          </rPr>
          <t>Stanton Hadley:</t>
        </r>
        <r>
          <rPr>
            <sz val="9"/>
            <color indexed="81"/>
            <rFont val="Arial"/>
            <family val="2"/>
          </rPr>
          <t xml:space="preserve">
NPV of fuel, operations&amp;maintenance, Emissions, and Levelized Capital costs for EI from 2015 to 2040. wind integration costs are included. Other costs will be added when available.</t>
        </r>
      </text>
    </comment>
    <comment ref="V3" authorId="0">
      <text>
        <r>
          <rPr>
            <b/>
            <sz val="9"/>
            <color indexed="81"/>
            <rFont val="Arial"/>
            <family val="2"/>
          </rPr>
          <t>Stanton Hadley:</t>
        </r>
        <r>
          <rPr>
            <sz val="9"/>
            <color indexed="81"/>
            <rFont val="Arial"/>
            <family val="2"/>
          </rPr>
          <t xml:space="preserve">
NPV of Total Cost divided by NPV of total production. End year can be set in CostSummary worksheet.</t>
        </r>
      </text>
    </comment>
    <comment ref="X3" authorId="0">
      <text>
        <r>
          <rPr>
            <b/>
            <sz val="9"/>
            <color indexed="81"/>
            <rFont val="Arial"/>
            <family val="2"/>
          </rPr>
          <t>Stanton Hadley:</t>
        </r>
        <r>
          <rPr>
            <sz val="9"/>
            <color indexed="81"/>
            <rFont val="Arial"/>
            <family val="2"/>
          </rPr>
          <t xml:space="preserve">
Sum of fuel, FOM, VOM, Emissions, and Levelized Capital costs for EI in 2030 divided by total generation</t>
        </r>
      </text>
    </comment>
    <comment ref="AD3" authorId="0">
      <text>
        <r>
          <rPr>
            <b/>
            <sz val="9"/>
            <color indexed="81"/>
            <rFont val="Arial"/>
            <family val="2"/>
          </rPr>
          <t>Stanton Hadley:</t>
        </r>
        <r>
          <rPr>
            <sz val="9"/>
            <color indexed="81"/>
            <rFont val="Arial"/>
            <family val="2"/>
          </rPr>
          <t xml:space="preserve">
NPV of annual cost for contingency of large plants by multiplying total generation from coal, nuclear, and combined cyle by $2/MWh</t>
        </r>
      </text>
    </comment>
    <comment ref="AF3" authorId="0">
      <text>
        <r>
          <rPr>
            <b/>
            <sz val="9"/>
            <color indexed="81"/>
            <rFont val="Arial"/>
            <family val="2"/>
          </rPr>
          <t>Stanton Hadley:</t>
        </r>
        <r>
          <rPr>
            <sz val="9"/>
            <color indexed="81"/>
            <rFont val="Arial"/>
            <family val="2"/>
          </rPr>
          <t xml:space="preserve">
NPV of annual cost of wind integration</t>
        </r>
      </text>
    </comment>
    <comment ref="AH3" authorId="0">
      <text>
        <r>
          <rPr>
            <b/>
            <sz val="9"/>
            <color indexed="81"/>
            <rFont val="Arial"/>
            <family val="2"/>
          </rPr>
          <t>Stanton Hadley:</t>
        </r>
        <r>
          <rPr>
            <sz val="9"/>
            <color indexed="81"/>
            <rFont val="Arial"/>
            <family val="2"/>
          </rPr>
          <t xml:space="preserve">
NPV of annual CO2 emissions in EI times price (using Future 2 price schedule)</t>
        </r>
      </text>
    </comment>
    <comment ref="AJ3" authorId="0">
      <text>
        <r>
          <rPr>
            <b/>
            <sz val="9"/>
            <color indexed="81"/>
            <rFont val="Calibri"/>
            <family val="2"/>
          </rPr>
          <t>Stanton Hadley:</t>
        </r>
        <r>
          <rPr>
            <sz val="9"/>
            <color indexed="81"/>
            <rFont val="Calibri"/>
            <family val="2"/>
          </rPr>
          <t xml:space="preserve">
Sum of Active Capacity in Eastern Interconnection plus  HydroQuebec/ Maritimes in Renewables</t>
        </r>
      </text>
    </comment>
    <comment ref="AP3" authorId="0">
      <text>
        <r>
          <rPr>
            <b/>
            <sz val="9"/>
            <color indexed="81"/>
            <rFont val="Calibri"/>
            <family val="2"/>
          </rPr>
          <t>Stanton Hadley:</t>
        </r>
        <r>
          <rPr>
            <sz val="9"/>
            <color indexed="81"/>
            <rFont val="Calibri"/>
            <family val="2"/>
          </rPr>
          <t xml:space="preserve">
Sum of Active Capacity in Eastern Interconnection plus  HydroQuebec/ Maritimes in Renewables</t>
        </r>
      </text>
    </comment>
    <comment ref="AV3" authorId="0">
      <text>
        <r>
          <rPr>
            <b/>
            <sz val="9"/>
            <color indexed="81"/>
            <rFont val="Calibri"/>
            <family val="2"/>
          </rPr>
          <t>Stanton Hadley:</t>
        </r>
        <r>
          <rPr>
            <sz val="9"/>
            <color indexed="81"/>
            <rFont val="Calibri"/>
            <family val="2"/>
          </rPr>
          <t xml:space="preserve">
Sum of production in Eastern Interconnection + Hydro Quebec (included in Renewable)</t>
        </r>
      </text>
    </comment>
    <comment ref="BB3" authorId="0">
      <text>
        <r>
          <rPr>
            <b/>
            <sz val="9"/>
            <color indexed="81"/>
            <rFont val="Arial"/>
            <family val="2"/>
          </rPr>
          <t>Stanton Hadley:</t>
        </r>
        <r>
          <rPr>
            <sz val="9"/>
            <color indexed="81"/>
            <rFont val="Arial"/>
            <family val="2"/>
          </rPr>
          <t xml:space="preserve">
Generation by type divided by the sum of all five types</t>
        </r>
      </text>
    </comment>
    <comment ref="BH3" authorId="0">
      <text>
        <r>
          <rPr>
            <b/>
            <sz val="9"/>
            <color indexed="81"/>
            <rFont val="Calibri"/>
            <family val="2"/>
          </rPr>
          <t>Stanton Hadley:</t>
        </r>
        <r>
          <rPr>
            <sz val="9"/>
            <color indexed="81"/>
            <rFont val="Calibri"/>
            <family val="2"/>
          </rPr>
          <t xml:space="preserve">
Sum of New Capacity added by 2030 in each of the 7 super-regions</t>
        </r>
      </text>
    </comment>
    <comment ref="BP3" authorId="0">
      <text>
        <r>
          <rPr>
            <b/>
            <sz val="9"/>
            <color indexed="81"/>
            <rFont val="Calibri"/>
            <family val="2"/>
          </rPr>
          <t>Stanton Hadley:</t>
        </r>
        <r>
          <rPr>
            <sz val="9"/>
            <color indexed="81"/>
            <rFont val="Calibri"/>
            <family val="2"/>
          </rPr>
          <t xml:space="preserve">
Ratio of Wind plus Solar generation in TWh to the internal demand for each super-region. The Southand Central super-duper regions are applicable for Futures 2, 5, and 8. Northeast and Ontario super-regions are the same for all futures</t>
        </r>
      </text>
    </comment>
    <comment ref="CA3" authorId="0">
      <text>
        <r>
          <rPr>
            <b/>
            <sz val="9"/>
            <color indexed="81"/>
            <rFont val="Calibri"/>
            <family val="2"/>
          </rPr>
          <t>Stanton Hadley:</t>
        </r>
        <r>
          <rPr>
            <sz val="9"/>
            <color indexed="81"/>
            <rFont val="Calibri"/>
            <family val="2"/>
          </rPr>
          <t xml:space="preserve">
Transfers in TWh from each region to another are priced at the marginal cost of the region from which it comes plus the wheeling cost from that region to the next. The amounts are a positive Export attributed to the From region and a negative Import for the To region. </t>
        </r>
      </text>
    </comment>
    <comment ref="CI3" authorId="0">
      <text>
        <r>
          <rPr>
            <b/>
            <sz val="9"/>
            <color indexed="81"/>
            <rFont val="Calibri"/>
            <family val="2"/>
          </rPr>
          <t>Stanton Hadley:Customer load</t>
        </r>
        <r>
          <rPr>
            <sz val="9"/>
            <color indexed="81"/>
            <rFont val="Calibri"/>
            <family val="2"/>
          </rPr>
          <t>s for each load block for each region are multiplied by the marginal price to determine wholesale revenues. The sum for each super-region divided by the sum of all customer demands gives the average marginal price for the super-region.</t>
        </r>
      </text>
    </comment>
    <comment ref="CQ3" authorId="0">
      <text>
        <r>
          <rPr>
            <b/>
            <sz val="9"/>
            <color indexed="81"/>
            <rFont val="Calibri"/>
            <family val="2"/>
          </rPr>
          <t>Stanton Hadley:</t>
        </r>
        <r>
          <rPr>
            <sz val="9"/>
            <color indexed="81"/>
            <rFont val="Calibri"/>
            <family val="2"/>
          </rPr>
          <t xml:space="preserve">
Sum of fuel, emissions, variable operating, fixed operating and levelinzed capital costs for each super-region divided by the total generation in TWH for that region</t>
        </r>
      </text>
    </comment>
    <comment ref="CY3" authorId="0">
      <text>
        <r>
          <rPr>
            <b/>
            <sz val="9"/>
            <color indexed="81"/>
            <rFont val="Arial"/>
            <family val="2"/>
          </rPr>
          <t>Stanton Hadley:</t>
        </r>
        <r>
          <rPr>
            <sz val="9"/>
            <color indexed="81"/>
            <rFont val="Arial"/>
            <family val="2"/>
          </rPr>
          <t xml:space="preserve">
Sum of all generation in each super-region</t>
        </r>
      </text>
    </comment>
    <comment ref="DG3" authorId="0">
      <text>
        <r>
          <rPr>
            <b/>
            <sz val="9"/>
            <color indexed="81"/>
            <rFont val="Calibri"/>
            <family val="2"/>
          </rPr>
          <t>Stanton Hadley:</t>
        </r>
        <r>
          <rPr>
            <sz val="9"/>
            <color indexed="81"/>
            <rFont val="Calibri"/>
            <family val="2"/>
          </rPr>
          <t xml:space="preserve">
Sum of customer load in each super-region</t>
        </r>
      </text>
    </comment>
    <comment ref="DQ3" authorId="0">
      <text>
        <r>
          <rPr>
            <b/>
            <sz val="9"/>
            <color indexed="81"/>
            <rFont val="Arial"/>
            <family val="2"/>
          </rPr>
          <t>Stanton Hadley:</t>
        </r>
        <r>
          <rPr>
            <sz val="9"/>
            <color indexed="81"/>
            <rFont val="Arial"/>
            <family val="2"/>
          </rPr>
          <t xml:space="preserve">
Copied from Total Cost workbook which summarizes costs for the different catgoires outside of NEEM. .  Wind integration and Thermal Contingency costs are includedd.</t>
        </r>
      </text>
    </comment>
    <comment ref="BX4" authorId="0">
      <text>
        <r>
          <rPr>
            <b/>
            <sz val="9"/>
            <color indexed="81"/>
            <rFont val="Calibri"/>
            <family val="2"/>
          </rPr>
          <t>Stanton Hadley:</t>
        </r>
        <r>
          <rPr>
            <sz val="9"/>
            <color indexed="81"/>
            <rFont val="Calibri"/>
            <family val="2"/>
          </rPr>
          <t xml:space="preserve">
Equals Southwest plus Southeast super-regions</t>
        </r>
      </text>
    </comment>
    <comment ref="BY4" authorId="0">
      <text>
        <r>
          <rPr>
            <b/>
            <sz val="9"/>
            <color indexed="81"/>
            <rFont val="Calibri"/>
            <family val="2"/>
          </rPr>
          <t>Stanton Hadley:</t>
        </r>
        <r>
          <rPr>
            <sz val="9"/>
            <color indexed="81"/>
            <rFont val="Calibri"/>
            <family val="2"/>
          </rPr>
          <t xml:space="preserve">
Equals sum of Midwest, PJM_ROR, and MJM_MAAC super-regions</t>
        </r>
      </text>
    </comment>
  </commentList>
</comments>
</file>

<file path=xl/sharedStrings.xml><?xml version="1.0" encoding="utf-8"?>
<sst xmlns="http://schemas.openxmlformats.org/spreadsheetml/2006/main" count="1021" uniqueCount="511">
  <si>
    <t>Sort table for any variable by clicking on arrow in Row 4 for that variable and select ascending or descending. To filter to only show certain cases put "x" in Column B, click on arrow in cell B4 and put check mark only next to "x". To get original order, sort on Column C.</t>
  </si>
  <si>
    <t>Label for graph</t>
  </si>
  <si>
    <t>Column Number for Graph</t>
  </si>
  <si>
    <t>Short</t>
  </si>
  <si>
    <t>Filter Flag</t>
  </si>
  <si>
    <t>Sorting</t>
  </si>
  <si>
    <t>Case</t>
  </si>
  <si>
    <t>Policy drivers/goals</t>
  </si>
  <si>
    <t>2011-2030 EI Load Growth</t>
  </si>
  <si>
    <t>Added Transfer Capacity 2020-2035</t>
  </si>
  <si>
    <t>2030 Max Inter-Region Flow during Peak</t>
  </si>
  <si>
    <t>2030 Max All-Hour Inter-Region Flow</t>
  </si>
  <si>
    <t>2030 EI Total Transferred Energy</t>
  </si>
  <si>
    <t>2030 US Electric CO2 Emissions Reductions from 2005</t>
  </si>
  <si>
    <t>2030 EI Avg. Gen. Cost</t>
  </si>
  <si>
    <t>2030 EI Marg. Energy Cost</t>
  </si>
  <si>
    <t>2030 EI Avg. Gas Cost</t>
  </si>
  <si>
    <t>2030 EI Active Capacity By Type (GW)</t>
  </si>
  <si>
    <t>2030 EI Cum. Retirements By Type (GW)</t>
  </si>
  <si>
    <t>2030 EI Generation By Type (TWh)</t>
  </si>
  <si>
    <t>2030 EI Generation By % of Total</t>
  </si>
  <si>
    <t>2030 Cumulative New Capacity by Super-Region (GW)</t>
  </si>
  <si>
    <t>2030 Ratio of Intermittent Generation to Demand</t>
  </si>
  <si>
    <t>2030 Net Exports (B$)</t>
  </si>
  <si>
    <t>2030 Avg. Marginal Energy Cost ($/MWh)</t>
  </si>
  <si>
    <t>2030 Avg. Production Cost ($/MWh)</t>
  </si>
  <si>
    <t>2030 Total Generation, TWh</t>
  </si>
  <si>
    <t>2030 Load by Super-Region (TWh)</t>
  </si>
  <si>
    <t>Keystone Bookends</t>
  </si>
  <si>
    <t>Total Cost (B$)</t>
  </si>
  <si>
    <t>Levelized Total Cost ($/MWh)</t>
  </si>
  <si>
    <t>Total Cost w/o Carbon (B$)</t>
  </si>
  <si>
    <t>Levelized Total Cost w/o Carbon ($/MWh)</t>
  </si>
  <si>
    <t>Label</t>
  </si>
  <si>
    <t>(describe)</t>
  </si>
  <si>
    <t>(%)</t>
  </si>
  <si>
    <t>(GW)</t>
  </si>
  <si>
    <t>(TWh)</t>
  </si>
  <si>
    <t>(MMT)</t>
  </si>
  <si>
    <t>(B$)</t>
  </si>
  <si>
    <t>($/MWh)</t>
  </si>
  <si>
    <t>$/mmBtu</t>
  </si>
  <si>
    <t>Coal</t>
  </si>
  <si>
    <t>Nuclear</t>
  </si>
  <si>
    <t>Natl Gas</t>
  </si>
  <si>
    <t>Renewable</t>
  </si>
  <si>
    <t>PS+DR</t>
  </si>
  <si>
    <t>Southwest</t>
  </si>
  <si>
    <t>Southeast</t>
  </si>
  <si>
    <t>Midwest</t>
  </si>
  <si>
    <t>PJM_ROR</t>
  </si>
  <si>
    <t>PJM_MAAC</t>
  </si>
  <si>
    <t>Northeast</t>
  </si>
  <si>
    <t>Ontario</t>
  </si>
  <si>
    <t>South</t>
  </si>
  <si>
    <t>Central</t>
  </si>
  <si>
    <t>Low</t>
  </si>
  <si>
    <t>Med</t>
  </si>
  <si>
    <t>High</t>
  </si>
  <si>
    <t>F1S17 Final BAU</t>
  </si>
  <si>
    <t>F1BAU</t>
  </si>
  <si>
    <t>F1S17</t>
  </si>
  <si>
    <t>Final BAU</t>
  </si>
  <si>
    <t>F1S01</t>
  </si>
  <si>
    <t>F1S1</t>
  </si>
  <si>
    <t>BAU Soft Constraint, 75% Overload</t>
  </si>
  <si>
    <t>F1S02</t>
  </si>
  <si>
    <t>F1S2</t>
  </si>
  <si>
    <t>BAU Soft Constraint, 25% Overload</t>
  </si>
  <si>
    <t>F1S3 BAU</t>
  </si>
  <si>
    <t>Phase2</t>
  </si>
  <si>
    <t>F1S03</t>
  </si>
  <si>
    <t>F1S3</t>
  </si>
  <si>
    <t>BAU with Hardened Limits</t>
  </si>
  <si>
    <t>F1S4 HiLoad</t>
  </si>
  <si>
    <t>x</t>
  </si>
  <si>
    <t>F1S04</t>
  </si>
  <si>
    <t>F1S4</t>
  </si>
  <si>
    <t>BAU, High Load Growth</t>
  </si>
  <si>
    <t>F1S5 LoLoad</t>
  </si>
  <si>
    <t>F1S05</t>
  </si>
  <si>
    <t>F1S5</t>
  </si>
  <si>
    <t>BAU, Low Load Growth</t>
  </si>
  <si>
    <t>F1S6 HiGas</t>
  </si>
  <si>
    <t>F1S06</t>
  </si>
  <si>
    <t>F1S6</t>
  </si>
  <si>
    <t>BAU, High Gas Prices</t>
  </si>
  <si>
    <t>F1S7 XhiGas</t>
  </si>
  <si>
    <t>F1S07</t>
  </si>
  <si>
    <t>F1S7</t>
  </si>
  <si>
    <t>BAU, Extra High Gas Prices</t>
  </si>
  <si>
    <t>F1S8 XLowRE$</t>
  </si>
  <si>
    <t>F1S08</t>
  </si>
  <si>
    <t>F1S8</t>
  </si>
  <si>
    <t>BAU, Extra Low Renewable Resources Cost</t>
  </si>
  <si>
    <t>F1S9 HiEERE</t>
  </si>
  <si>
    <t>F1S09</t>
  </si>
  <si>
    <t>F1S9</t>
  </si>
  <si>
    <t>BAU, Increased EE/DR and RPS Requirements</t>
  </si>
  <si>
    <t>F1S10 PHEV</t>
  </si>
  <si>
    <t>F1S10</t>
  </si>
  <si>
    <t>BAU, Higher PHEV</t>
  </si>
  <si>
    <t>F1S11 LoRE</t>
  </si>
  <si>
    <t>F1S11</t>
  </si>
  <si>
    <t>BAU, Decreased Renewable Resources Cost</t>
  </si>
  <si>
    <t>F1S12 DlayEPA</t>
  </si>
  <si>
    <t>F1S12</t>
  </si>
  <si>
    <t>BAU, Delayed EPA Regulations (+20 years)</t>
  </si>
  <si>
    <t>F1S13 LoEERE</t>
  </si>
  <si>
    <t>F1S13</t>
  </si>
  <si>
    <t>BAU, Reduced EE/DR and RPS Requirements</t>
  </si>
  <si>
    <t>F1S14 5yrDlayEPA</t>
  </si>
  <si>
    <t>F1S14</t>
  </si>
  <si>
    <t>BAU, Less Agressive EPA Regulations (+5 years)</t>
  </si>
  <si>
    <t>F1S15 noPTCnoRPS</t>
  </si>
  <si>
    <t>F1S15</t>
  </si>
  <si>
    <t>BAU, PTC/ITC Expire and RPS Removed</t>
  </si>
  <si>
    <t>F1S16 NoPTC NoRPS HiLoad</t>
  </si>
  <si>
    <t>F1S16</t>
  </si>
  <si>
    <t>BAU, PTC/ITC Expire, RPS Removed, High Load</t>
  </si>
  <si>
    <t>F1T</t>
  </si>
  <si>
    <t>F2Base</t>
  </si>
  <si>
    <t>F2B</t>
  </si>
  <si>
    <t>National Carbon Constraint</t>
  </si>
  <si>
    <t>F2S1 OL75</t>
  </si>
  <si>
    <t>F2S01</t>
  </si>
  <si>
    <t>F2S1</t>
  </si>
  <si>
    <t>National Carbon, Soft Constraint, 75% Overload</t>
  </si>
  <si>
    <t>F2S2 OL25</t>
  </si>
  <si>
    <t>F2S02</t>
  </si>
  <si>
    <t>F2S2</t>
  </si>
  <si>
    <t>National Carbon, Soft Transmission, 25% Overload</t>
  </si>
  <si>
    <t>F2S3 50%Fric</t>
  </si>
  <si>
    <t>F2S03</t>
  </si>
  <si>
    <t>F2S3</t>
  </si>
  <si>
    <t>National Carbon with Reduced Friction Charges</t>
  </si>
  <si>
    <t>F2S4 HiLoad</t>
  </si>
  <si>
    <t>F2S04</t>
  </si>
  <si>
    <t>F2S4</t>
  </si>
  <si>
    <t>National Carbon with High Load Growth</t>
  </si>
  <si>
    <t>F2S5 LoLoad</t>
  </si>
  <si>
    <t>F2S05</t>
  </si>
  <si>
    <t>F2S5</t>
  </si>
  <si>
    <t>National Carbon with Low Load Growth</t>
  </si>
  <si>
    <t>F2S6 XHiGas</t>
  </si>
  <si>
    <t>F2S06</t>
  </si>
  <si>
    <t>F2S6</t>
  </si>
  <si>
    <t>National Carbon with Extra High Gas Prices</t>
  </si>
  <si>
    <t>F2S7 LoGas</t>
  </si>
  <si>
    <t>F2S07</t>
  </si>
  <si>
    <t>F2S7</t>
  </si>
  <si>
    <t>National Carbon with Low Gas Prices</t>
  </si>
  <si>
    <t>F2S8 FlatCO2P</t>
  </si>
  <si>
    <t>F2S08</t>
  </si>
  <si>
    <t>F2S8</t>
  </si>
  <si>
    <t>National Carbon with Flat Carbon Price post 2030</t>
  </si>
  <si>
    <t>F2S9 loCO2P</t>
  </si>
  <si>
    <t>F2S09</t>
  </si>
  <si>
    <t>F2S9</t>
  </si>
  <si>
    <t>National Carbon with Lower Carbon Costs</t>
  </si>
  <si>
    <t>F2S10 loRE$</t>
  </si>
  <si>
    <t>F2S10</t>
  </si>
  <si>
    <t>National Carbon with Extra Low Renewable Costs</t>
  </si>
  <si>
    <t>F2S11 HardPipes</t>
  </si>
  <si>
    <t>F2S11</t>
  </si>
  <si>
    <t>National Carbon Base with Hardened Tx Limits</t>
  </si>
  <si>
    <t>F2S12 HiVER</t>
  </si>
  <si>
    <t>F2S12</t>
  </si>
  <si>
    <t>National Carbon  with Increased Variable Limits</t>
  </si>
  <si>
    <t>F2T</t>
  </si>
  <si>
    <t>F3Base</t>
  </si>
  <si>
    <t>F3B</t>
  </si>
  <si>
    <t>National Carbon at State/Regional Implementation</t>
  </si>
  <si>
    <t>F3S1 OL75</t>
  </si>
  <si>
    <t>F3S01</t>
  </si>
  <si>
    <t>F3S1</t>
  </si>
  <si>
    <t>Regional Carbon 75% Overload Charges</t>
  </si>
  <si>
    <t>F3S3 HiLoad</t>
  </si>
  <si>
    <t>F3S03</t>
  </si>
  <si>
    <t>F3S3</t>
  </si>
  <si>
    <t>Regional Carbon High load growth</t>
  </si>
  <si>
    <t>F3S4 LoLoad</t>
  </si>
  <si>
    <t>F3S04</t>
  </si>
  <si>
    <t>F3S4</t>
  </si>
  <si>
    <t>Regional Carbon Low load growth</t>
  </si>
  <si>
    <t>F3S5 XHiGas</t>
  </si>
  <si>
    <t>F3S05</t>
  </si>
  <si>
    <t>F3S5</t>
  </si>
  <si>
    <t>Regional Carbon Extra high natural gas price</t>
  </si>
  <si>
    <t>F3S6 LoGas</t>
  </si>
  <si>
    <t>F3S06</t>
  </si>
  <si>
    <t>F3S6</t>
  </si>
  <si>
    <t>Regional Carbon Low Gas Prices</t>
  </si>
  <si>
    <t>F3S7 FlatCO2P</t>
  </si>
  <si>
    <t>F3S07</t>
  </si>
  <si>
    <t>F3S7</t>
  </si>
  <si>
    <t>Regonal Carbon with Flat Carbon Price post 2030</t>
  </si>
  <si>
    <t>F3S8 LoCO2</t>
  </si>
  <si>
    <t>F3S08</t>
  </si>
  <si>
    <t>F3S8</t>
  </si>
  <si>
    <t>Regional Carbon Carbon tax -20%</t>
  </si>
  <si>
    <t>F3S9 HiNuk$</t>
  </si>
  <si>
    <t>F3S09</t>
  </si>
  <si>
    <t>F3S9</t>
  </si>
  <si>
    <t>Regional Carbon Limited new/upgraded nuclear</t>
  </si>
  <si>
    <t>F3S10 HiCnImport</t>
  </si>
  <si>
    <t>F3S10</t>
  </si>
  <si>
    <t>Regional Carbon Increased imported Canadian hydro</t>
  </si>
  <si>
    <t>F3S11 XLoRE$</t>
  </si>
  <si>
    <t>F3S11</t>
  </si>
  <si>
    <t>Regional Carbon -32.5% renewable capital costs</t>
  </si>
  <si>
    <t>F3S12 HardPipes</t>
  </si>
  <si>
    <t>F3S12</t>
  </si>
  <si>
    <t>Regional Carbon with hardened transmission limits</t>
  </si>
  <si>
    <t>F3S13 HiVER</t>
  </si>
  <si>
    <t>F3S13</t>
  </si>
  <si>
    <t>Regional Carbon with Increased Variable Limits</t>
  </si>
  <si>
    <t>F3T</t>
  </si>
  <si>
    <t>F4Base</t>
  </si>
  <si>
    <t>F4B</t>
  </si>
  <si>
    <t>Aggressive EE/DR/DG</t>
  </si>
  <si>
    <t>F4S1 SGPHEV</t>
  </si>
  <si>
    <t>F4S1</t>
  </si>
  <si>
    <t>Aggressive EE/DR/DG,  PHEV with SG</t>
  </si>
  <si>
    <t>F4S2 HiPHEV</t>
  </si>
  <si>
    <t>F4S2</t>
  </si>
  <si>
    <t>Aggressive EE/DR/DG, PHEV w/ Peaking Load</t>
  </si>
  <si>
    <t>F4S3 XHiEEDR</t>
  </si>
  <si>
    <t>F4S3</t>
  </si>
  <si>
    <t>Aggressive EE/DR/DG, +1%  EE</t>
  </si>
  <si>
    <t>F4T</t>
  </si>
  <si>
    <t>F5Base</t>
  </si>
  <si>
    <t>F5B</t>
  </si>
  <si>
    <t>National RPS</t>
  </si>
  <si>
    <t>F5S1 OL75</t>
  </si>
  <si>
    <t>F5S01</t>
  </si>
  <si>
    <t>F5S1</t>
  </si>
  <si>
    <t>National RPS 75% Overload Charges</t>
  </si>
  <si>
    <t>F5S2 OL25</t>
  </si>
  <si>
    <t>F5S02</t>
  </si>
  <si>
    <t>F5S2</t>
  </si>
  <si>
    <t>National RPS 25% Overload Charges</t>
  </si>
  <si>
    <t>F5S3 HiLoad</t>
  </si>
  <si>
    <t>F5S03</t>
  </si>
  <si>
    <t>F5S3</t>
  </si>
  <si>
    <t>National RPS with High Load Growth</t>
  </si>
  <si>
    <t>F5S4 HiGasP</t>
  </si>
  <si>
    <t>F5S04</t>
  </si>
  <si>
    <t>F5S4</t>
  </si>
  <si>
    <t>National RPS with High Gas Prices</t>
  </si>
  <si>
    <t>F5S5 CES</t>
  </si>
  <si>
    <t>F5S05</t>
  </si>
  <si>
    <t>F5S5</t>
  </si>
  <si>
    <t>Clean Energy Standard, Top-down Implement</t>
  </si>
  <si>
    <t>F5S7 HiPHEV</t>
  </si>
  <si>
    <t>F5S07</t>
  </si>
  <si>
    <t>F5S7</t>
  </si>
  <si>
    <t>National RPS High PHEV w/ Peaking Load</t>
  </si>
  <si>
    <t>F5S8 50%Hur</t>
  </si>
  <si>
    <t>F5S08</t>
  </si>
  <si>
    <t>F5S8</t>
  </si>
  <si>
    <t>National RPS Reduced Hurdle Rates</t>
  </si>
  <si>
    <t>F5S9 OffShWind</t>
  </si>
  <si>
    <t>F5S09</t>
  </si>
  <si>
    <t>F5S9</t>
  </si>
  <si>
    <t>National RPS High Offshore Wind</t>
  </si>
  <si>
    <t>F5S10 HardPipes</t>
  </si>
  <si>
    <t>F5S10</t>
  </si>
  <si>
    <t>National RPS with Hardened Tx Limits</t>
  </si>
  <si>
    <t>F5T</t>
  </si>
  <si>
    <t>F6Base</t>
  </si>
  <si>
    <t>F6B</t>
  </si>
  <si>
    <t>Regional RPS Base</t>
  </si>
  <si>
    <t>F6S1 OL25</t>
  </si>
  <si>
    <t>F6S01</t>
  </si>
  <si>
    <t>F6S1</t>
  </si>
  <si>
    <t>Regional RPS 25% Overload Charges</t>
  </si>
  <si>
    <t>F6S2 HiLoad</t>
  </si>
  <si>
    <t>F6S02</t>
  </si>
  <si>
    <t>F6S2</t>
  </si>
  <si>
    <t>Regional RPS High Load Growth</t>
  </si>
  <si>
    <t>F6S3 HiGas</t>
  </si>
  <si>
    <t>F6S03</t>
  </si>
  <si>
    <t>F6S3</t>
  </si>
  <si>
    <t>Regional RPS High Natural Gas Price</t>
  </si>
  <si>
    <t>F6S4 CES</t>
  </si>
  <si>
    <t>F6S04</t>
  </si>
  <si>
    <t>F6S4</t>
  </si>
  <si>
    <t>Regional RPS Clean Energy Standard</t>
  </si>
  <si>
    <t>F6S6 HiCdnImp</t>
  </si>
  <si>
    <t>F6S06</t>
  </si>
  <si>
    <t>F6S6</t>
  </si>
  <si>
    <t>Regional RPS Increased Canadian Hydro</t>
  </si>
  <si>
    <t>F6S7 HiPHEV</t>
  </si>
  <si>
    <t>F6S07</t>
  </si>
  <si>
    <t>F6S7</t>
  </si>
  <si>
    <t>Regional RPS Higher PHEV Levels</t>
  </si>
  <si>
    <t>F6S9 OffWind</t>
  </si>
  <si>
    <t>F6S09</t>
  </si>
  <si>
    <t>F6S9</t>
  </si>
  <si>
    <t>Regional RPS Force in More Offshore Wind</t>
  </si>
  <si>
    <t>F6S10 HardPipes</t>
  </si>
  <si>
    <t>F6S10</t>
  </si>
  <si>
    <t>Regional RPS with Hardened Tx Limits</t>
  </si>
  <si>
    <t>F6T</t>
  </si>
  <si>
    <t>F7Base</t>
  </si>
  <si>
    <t>F7B</t>
  </si>
  <si>
    <t>Nuclear Resurgence Base</t>
  </si>
  <si>
    <t>F7S1 OL75</t>
  </si>
  <si>
    <t>F7S1</t>
  </si>
  <si>
    <t>Nuclear Resurgence, 25% Overload Charges</t>
  </si>
  <si>
    <t>F7S2 HiLoad</t>
  </si>
  <si>
    <t>F7S2</t>
  </si>
  <si>
    <t>Nuclear Resurgence High Load Growth</t>
  </si>
  <si>
    <t>F7S3 EPACO2</t>
  </si>
  <si>
    <t>F7S3</t>
  </si>
  <si>
    <t>Nuclear Resurgence EPA Carbon Limitations</t>
  </si>
  <si>
    <t>F7S4 SMR</t>
  </si>
  <si>
    <t>F7S4</t>
  </si>
  <si>
    <t>Nuclear Resurgence Modular Nuclear (SMR)</t>
  </si>
  <si>
    <t>F7T</t>
  </si>
  <si>
    <t>F8Base</t>
  </si>
  <si>
    <t>F8B</t>
  </si>
  <si>
    <t>Combined National Policies Base</t>
  </si>
  <si>
    <t>F8S1 OL75</t>
  </si>
  <si>
    <t>F8S1</t>
  </si>
  <si>
    <t>Combined National Policies 75% Overload Charges</t>
  </si>
  <si>
    <t>F8S2 OL25</t>
  </si>
  <si>
    <t>F8S2</t>
  </si>
  <si>
    <t>Combined National Policies 25% Overload Charges</t>
  </si>
  <si>
    <t>F8S3 LoRE$</t>
  </si>
  <si>
    <t>F8S3</t>
  </si>
  <si>
    <t>Combined National Policies Low Renewable Cost</t>
  </si>
  <si>
    <t>F8S4 HiRPS</t>
  </si>
  <si>
    <t>F8S4</t>
  </si>
  <si>
    <t>Combined Policies 40% RPS and 45% Intermit Limits</t>
  </si>
  <si>
    <t>F8S5 OL75 Flat CO2</t>
  </si>
  <si>
    <t>F8S5</t>
  </si>
  <si>
    <t>Combo Policies, OL75, Flat CO2, Move plants</t>
  </si>
  <si>
    <t>F8S6 OL75, CO2, adj</t>
  </si>
  <si>
    <t>F8S6</t>
  </si>
  <si>
    <t>Comb Policies, OL75, Move plants more</t>
  </si>
  <si>
    <t>F8S7 Final Hardened</t>
  </si>
  <si>
    <t>F8S7</t>
  </si>
  <si>
    <t>Final F8 hardened</t>
  </si>
  <si>
    <t>X Value</t>
  </si>
  <si>
    <t>Y Value</t>
  </si>
  <si>
    <t>Clusters Column</t>
  </si>
  <si>
    <t>Title: X vs Y</t>
  </si>
  <si>
    <t>Index</t>
  </si>
  <si>
    <t>Label and Filter Flag</t>
  </si>
  <si>
    <t>Label on Graph</t>
  </si>
  <si>
    <t>F</t>
  </si>
  <si>
    <t>SC</t>
  </si>
  <si>
    <t>to</t>
  </si>
  <si>
    <t>sc</t>
  </si>
  <si>
    <t>2011-2030 EI Load Growth (%)</t>
  </si>
  <si>
    <t xml:space="preserve"> </t>
  </si>
  <si>
    <t>Added Transfer Capacity 2020-2035 (GW)</t>
  </si>
  <si>
    <t>2030 Max Inter-Region Flow during Peak (GW)</t>
  </si>
  <si>
    <t>2030 EI Total Transferred Energy (TWh)</t>
  </si>
  <si>
    <t>EI 2015-2030 CO2 Emissions (MMT)</t>
  </si>
  <si>
    <t>2030 US Electric CO2 Emissions Reductions from 2005 (%)</t>
  </si>
  <si>
    <t>NPV 2015-2030 EI NEEM-related Cost (B$)</t>
  </si>
  <si>
    <t>2015-2030 EI NEEM Levelized Cost ($/MWh)</t>
  </si>
  <si>
    <t>2030 EI Avg. Gen. Cost ($/MWh)</t>
  </si>
  <si>
    <t>2030 EI Marg. Energy Cost ($/MWh)</t>
  </si>
  <si>
    <t>2030 EI Avg. Gas Cost $/mmBtu</t>
  </si>
  <si>
    <t>2015-2030 EI Thermal Contingency Cost (B$)</t>
  </si>
  <si>
    <t>2015-2030 EI Median  Wind Integration Cost (B$)</t>
  </si>
  <si>
    <t>2015-2030 Revenue from CO2 Price (B$)</t>
  </si>
  <si>
    <t>2030 EI Active Capacity By Type (GW) Coal</t>
  </si>
  <si>
    <t>2030 EI Active Capacity By Type (GW) Nuclear</t>
  </si>
  <si>
    <t>2030 EI Active Capacity By Type (GW) Natl Gas</t>
  </si>
  <si>
    <t>2030 EI Active Capacity By Type (GW) Renewable</t>
  </si>
  <si>
    <t>2030 EI Active Capacity By Type (GW) PS+DR</t>
  </si>
  <si>
    <t>2030 EI Cum. Retirements By Type (GW) Coal</t>
  </si>
  <si>
    <t>2030 EI Cum. Retirements By Type (GW) Nuclear</t>
  </si>
  <si>
    <t>2030 EI Cum. Retirements By Type (GW) Natl Gas</t>
  </si>
  <si>
    <t>2030 EI Cum. Retirements By Type (GW) Renewable</t>
  </si>
  <si>
    <t>2030 EI Cum. Retirements By Type (GW) PS+DR</t>
  </si>
  <si>
    <t>2030 EI Generation By Type (TWh) Coal</t>
  </si>
  <si>
    <t>2030 EI Generation By Type (TWh) Nuclear</t>
  </si>
  <si>
    <t>2030 EI Generation By Type (TWh) Natl Gas</t>
  </si>
  <si>
    <t>2030 EI Generation By Type (TWh) Renewable</t>
  </si>
  <si>
    <t>2030 EI Generation By Type (TWh) PS+DR</t>
  </si>
  <si>
    <t>2030 EI Generation By % of Total-Coal</t>
  </si>
  <si>
    <t>2030 EI Generation By % of Total-Nuclear</t>
  </si>
  <si>
    <t>2030 EI Generation By % of Total-Natl Gas</t>
  </si>
  <si>
    <t>2030 EI Generation By % of Total-Renewable</t>
  </si>
  <si>
    <t>2030 EI Generation By % of Total-PS+DR</t>
  </si>
  <si>
    <t>2030 Cumulative New Capacity by Super-Region (GW) Southwest</t>
  </si>
  <si>
    <t>2030 Cumulative New Capacity by Super-Region (GW) Southeast</t>
  </si>
  <si>
    <t>2030 Cumulative New Capacity by Super-Region (GW) Midwest</t>
  </si>
  <si>
    <t>2030 Cumulative New Capacity by Super-Region (GW) PJM_ROR</t>
  </si>
  <si>
    <t>2030 Cumulative New Capacity by Super-Region (GW) PJM_MAAC</t>
  </si>
  <si>
    <t>2030 Cumulative New Capacity by Super-Region (GW) Northeast</t>
  </si>
  <si>
    <t>2030 Cumulative New Capacity by Super-Region (GW) Ontario</t>
  </si>
  <si>
    <t>2030 Ratio of Intermittent Generation to Demand Southwest</t>
  </si>
  <si>
    <t>2030 Ratio of Intermittent Generation to Demand Southeast</t>
  </si>
  <si>
    <t>2030 Ratio of Intermittent Generation to Demand Midwest</t>
  </si>
  <si>
    <t>2030 Ratio of Intermittent Generation to Demand PJM_ROR</t>
  </si>
  <si>
    <t>2030 Ratio of Intermittent Generation to Demand PJM_MAAC</t>
  </si>
  <si>
    <t>2030 Ratio of Intermittent Generation to Demand Northeast</t>
  </si>
  <si>
    <t>2030 Ratio of Intermittent Generation to Demand Ontario</t>
  </si>
  <si>
    <t>2030 Ratio of Intermittent Generation to Demand South</t>
  </si>
  <si>
    <t>2030 Ratio of Intermittent Generation to Demand Central</t>
  </si>
  <si>
    <t>2030 Net Exports (B$) Southwest</t>
  </si>
  <si>
    <t>2030 Net Exports (B$) Southeast</t>
  </si>
  <si>
    <t>2030 Net Exports (B$) Midwest</t>
  </si>
  <si>
    <t>2030 Net Exports (B$) PJM_ROR</t>
  </si>
  <si>
    <t>2030 Net Exports (B$) PJM_MAAC</t>
  </si>
  <si>
    <t>2030 Net Exports (B$) Northeast</t>
  </si>
  <si>
    <t>2030 Net Exports (B$) Ontario</t>
  </si>
  <si>
    <t>2030 Avg. Marginal Energy Cost ($/MWh) Southwest</t>
  </si>
  <si>
    <t>2030 Avg. Marginal Energy Cost ($/MWh) Southeast</t>
  </si>
  <si>
    <t>2030 Avg. Marginal Energy Cost ($/MWh) Midwest</t>
  </si>
  <si>
    <t>2030 Avg. Marginal Energy Cost ($/MWh) PJM_ROR</t>
  </si>
  <si>
    <t>2030 Avg. Marginal Energy Cost ($/MWh) PJM_MAAC</t>
  </si>
  <si>
    <t>2030 Avg. Marginal Energy Cost ($/MWh) Northeast</t>
  </si>
  <si>
    <t>2030 Avg. Marginal Energy Cost ($/MWh) Ontario</t>
  </si>
  <si>
    <t>2030 Avg. Production Cost ($/MWh) Southwest</t>
  </si>
  <si>
    <t>2030 Avg. Production Cost ($/MWh) Southeast</t>
  </si>
  <si>
    <t>2030 Avg. Production Cost ($/MWh) Midwest</t>
  </si>
  <si>
    <t>2030 Avg. Production Cost ($/MWh) PJM_ROR</t>
  </si>
  <si>
    <t>2030 Avg. Production Cost ($/MWh) PJM_MAAC</t>
  </si>
  <si>
    <t>2030 Avg. Production Cost ($/MWh) Northeast</t>
  </si>
  <si>
    <t>2030 Avg. Production Cost ($/MWh) Ontario</t>
  </si>
  <si>
    <t>2030 Total Generation, TWh Southwest</t>
  </si>
  <si>
    <t>2030 Total Generation, TWh Southeast</t>
  </si>
  <si>
    <t>2030 Total Generation, TWh Midwest</t>
  </si>
  <si>
    <t>2030 Total Generation, TWh PJM_ROR</t>
  </si>
  <si>
    <t>2030 Total Generation, TWh PJM_MAAC</t>
  </si>
  <si>
    <t>2030 Total Generation, TWh Northeast</t>
  </si>
  <si>
    <t>2030 Total Generation, TWh Ontario</t>
  </si>
  <si>
    <t>2030 Load by Super-Region (TWh)-Southwest</t>
  </si>
  <si>
    <t>2030 Load by Super-Region (TWh) Southeast</t>
  </si>
  <si>
    <t>2030 Load by Super-Region (TWh) Midwest</t>
  </si>
  <si>
    <t>2030 Load by Super-Region (TWh) PJM_ROR</t>
  </si>
  <si>
    <t>2030 Load by Super-Region (TWh) PJM_MAAC</t>
  </si>
  <si>
    <t>2030 Load by Super-Region (TWh) Northeast</t>
  </si>
  <si>
    <t>2030 Load by Super-Region (TWh) Ontario</t>
  </si>
  <si>
    <t xml:space="preserve">Keystone Bookends </t>
  </si>
  <si>
    <t>Total Cost (B$) Low</t>
  </si>
  <si>
    <t>Total Cost (B$) Med</t>
  </si>
  <si>
    <t>Total Cost (B$) High</t>
  </si>
  <si>
    <t>Avg Total Cost ($/MWh) Low</t>
  </si>
  <si>
    <t>Avg Total Cost ($/MWh) Med</t>
  </si>
  <si>
    <t>Avg Total Cost ($/MWh) High</t>
  </si>
  <si>
    <t>Total Cost after Carbon Offset (B$) Low</t>
  </si>
  <si>
    <t>Total Cost after Carbon Offset (B$) Med</t>
  </si>
  <si>
    <t>Total Cost after Carbon Offset (B$) High</t>
  </si>
  <si>
    <t>Avg Total Cost after Carbon Offset ($/MWh) Low</t>
  </si>
  <si>
    <t>Avg Total Cost after Carbon Offset ($/MWh) Med</t>
  </si>
  <si>
    <t>Avg Total Cost after Carbon Offset ($/MWh) High</t>
  </si>
  <si>
    <t>2015-2030 NPV of Post-Processed Costs (B$)</t>
  </si>
  <si>
    <t>Total Cost</t>
  </si>
  <si>
    <t>Total Cost after Carbon Offset</t>
  </si>
  <si>
    <t>NEEM Cost</t>
  </si>
  <si>
    <t>Total Non-NEEM Cost</t>
  </si>
  <si>
    <t>Energy Efficiency</t>
  </si>
  <si>
    <t>Demand Response</t>
  </si>
  <si>
    <t>Dist. Gener.</t>
  </si>
  <si>
    <t>HiLevel Transmission</t>
  </si>
  <si>
    <t>Nuclear Upgrades</t>
  </si>
  <si>
    <t xml:space="preserve"> Thermal Contingency (from Clusters)</t>
  </si>
  <si>
    <t>Wind Integration (from Clusters)</t>
  </si>
  <si>
    <t>Carbon Revenues Offset (from Comparison)</t>
  </si>
  <si>
    <t>From Clusters</t>
  </si>
  <si>
    <t>Med (Avg)</t>
  </si>
  <si>
    <t>Combo Policies, OL75, Flat CO2, Move plants again</t>
  </si>
  <si>
    <t>Combo Policies,Flat CO2 hardened  pipes</t>
  </si>
  <si>
    <t>Transmission Build Out NPV Calaculation</t>
  </si>
  <si>
    <t>From PAs</t>
  </si>
  <si>
    <t>FCR</t>
  </si>
  <si>
    <t>Overnight Cost</t>
  </si>
  <si>
    <t>NPV</t>
  </si>
  <si>
    <t>Future 2 OL 75 Total Cost:</t>
  </si>
  <si>
    <t>Future 3 OL 75 Total Cost:</t>
  </si>
  <si>
    <t>Future 5 OL 75 Total Cost:</t>
  </si>
  <si>
    <t>Future 6 OL 25 Total Cost:</t>
  </si>
  <si>
    <t>Future 8 OL 75 Total Cost:</t>
  </si>
  <si>
    <t>2015-2030 NPV</t>
  </si>
  <si>
    <t>from "DG Resources by NEEM Block 8-22-11 EH V2.xlsx"</t>
  </si>
  <si>
    <t>KEMA Low</t>
  </si>
  <si>
    <t>McKinsey</t>
  </si>
  <si>
    <t>Average</t>
  </si>
  <si>
    <t>Ga Tech</t>
  </si>
  <si>
    <t>DG Cost</t>
  </si>
  <si>
    <t>DR Cost</t>
  </si>
  <si>
    <t>B$</t>
  </si>
  <si>
    <t>EE Cost</t>
  </si>
  <si>
    <t>BAU</t>
  </si>
  <si>
    <t xml:space="preserve">Low </t>
  </si>
  <si>
    <t>F4</t>
  </si>
  <si>
    <t>F4 &amp; F8</t>
  </si>
  <si>
    <t>F4S3 (+20%@50%)</t>
  </si>
  <si>
    <t>F8</t>
  </si>
  <si>
    <t>EE Efforts in BAU</t>
  </si>
  <si>
    <t>EE efforts due to CO2 (F2)</t>
  </si>
  <si>
    <t>Effort due to CO2</t>
  </si>
  <si>
    <t>EE due to BAU+CO2+EE (F8)</t>
  </si>
  <si>
    <t>BAU+F8 EE cost</t>
  </si>
  <si>
    <t>EI 2015-2030 CO2 Emissions</t>
  </si>
  <si>
    <t>NPV 2015-2030 EI NEEM-related Cost</t>
  </si>
  <si>
    <t>2015-2030 EI NEEM Levelized Cost</t>
  </si>
  <si>
    <t>2015-2030 EI Thermal Contingency Cost</t>
  </si>
  <si>
    <t>2015-2030 EI Median  Wind Integration Cost</t>
  </si>
  <si>
    <t>2015-2030 Revenue from CO2 Price</t>
  </si>
  <si>
    <t>Annual Discount Rate</t>
  </si>
  <si>
    <t>Last year for NPV</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</si>
</sst>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6" formatCode="&quot;$&quot;#,##0_);[Red]\(&quot;$&quot;#,##0\)"/>
    <numFmt numFmtId="8" formatCode="&quot;$&quot;#,##0.00_);[Red]\(&quot;$&quot;#,##0.00\)"/>
    <numFmt numFmtId="43" formatCode="_(* #,##0.00_);_(* \(#,##0.00\);_(* &quot;-&quot;??_);_(@_)"/>
    <numFmt numFmtId="164" formatCode="_(* #,##0_);_(* \(#,##0\);_(* &quot;-&quot;??_);_(@_)"/>
    <numFmt numFmtId="165" formatCode="0.0%"/>
    <numFmt numFmtId="166" formatCode="0.0"/>
    <numFmt numFmtId="167" formatCode="_(* #,##0.0_);_(* \(#,##0.0\);_(* &quot;-&quot;??_);_(@_)"/>
    <numFmt numFmtId="168" formatCode="&quot;$&quot;#,##0"/>
    <numFmt numFmtId="169" formatCode="&quot;$&quot;#,##0.00"/>
  </numFmts>
  <fonts count="16" x14ac:knownFonts="1">
    <font>
      <sz val="10"/>
      <color theme="1"/>
      <name val="Arial"/>
      <family val="2"/>
    </font>
    <font>
      <sz val="12"/>
      <color theme="1"/>
      <name val="Calibri"/>
      <family val="2"/>
      <scheme val="minor"/>
    </font>
    <font>
      <b/>
      <sz val="12"/>
      <color theme="1"/>
      <name val="Calibri"/>
      <family val="2"/>
      <scheme val="minor"/>
    </font>
    <font>
      <sz val="10"/>
      <color theme="1"/>
      <name val="Arial"/>
      <family val="2"/>
    </font>
    <font>
      <b/>
      <sz val="10"/>
      <color theme="1"/>
      <name val="Arial"/>
      <family val="2"/>
    </font>
    <font>
      <b/>
      <sz val="11"/>
      <color theme="1"/>
      <name val="Calibri"/>
      <family val="2"/>
      <scheme val="minor"/>
    </font>
    <font>
      <b/>
      <sz val="10"/>
      <name val="Arial"/>
      <family val="2"/>
    </font>
    <font>
      <b/>
      <sz val="9"/>
      <color indexed="81"/>
      <name val="Calibri"/>
      <family val="2"/>
    </font>
    <font>
      <sz val="9"/>
      <color indexed="81"/>
      <name val="Calibri"/>
      <family val="2"/>
    </font>
    <font>
      <b/>
      <sz val="9"/>
      <color indexed="81"/>
      <name val="Arial"/>
      <family val="2"/>
    </font>
    <font>
      <sz val="9"/>
      <color indexed="81"/>
      <name val="Arial"/>
      <family val="2"/>
    </font>
    <font>
      <sz val="10"/>
      <color rgb="FF3F3F76"/>
      <name val="Arial"/>
      <family val="2"/>
    </font>
    <font>
      <sz val="10"/>
      <name val="Arial"/>
      <family val="2"/>
    </font>
    <font>
      <b/>
      <sz val="10"/>
      <color theme="1"/>
      <name val="Arial Narrow"/>
      <family val="2"/>
    </font>
    <font>
      <u/>
      <sz val="10"/>
      <color theme="10"/>
      <name val="Arial"/>
      <family val="2"/>
    </font>
    <font>
      <u/>
      <sz val="10"/>
      <color theme="11"/>
      <name val="Arial"/>
      <family val="2"/>
    </font>
  </fonts>
  <fills count="4">
    <fill>
      <patternFill patternType="none"/>
    </fill>
    <fill>
      <patternFill patternType="gray125"/>
    </fill>
    <fill>
      <patternFill patternType="solid">
        <fgColor rgb="FFFFCC99"/>
      </patternFill>
    </fill>
    <fill>
      <patternFill patternType="solid">
        <fgColor rgb="FFFFFF00"/>
        <bgColor indexed="64"/>
      </patternFill>
    </fill>
  </fills>
  <borders count="20">
    <border>
      <left/>
      <right/>
      <top/>
      <bottom/>
      <diagonal/>
    </border>
    <border>
      <left style="thin">
        <color rgb="FF7F7F7F"/>
      </left>
      <right style="thin">
        <color rgb="FF7F7F7F"/>
      </right>
      <top style="thin">
        <color rgb="FF7F7F7F"/>
      </top>
      <bottom style="thin">
        <color rgb="FF7F7F7F"/>
      </bottom>
      <diagonal/>
    </border>
    <border>
      <left/>
      <right style="thin">
        <color auto="1"/>
      </right>
      <top/>
      <bottom/>
      <diagonal/>
    </border>
    <border>
      <left style="thin">
        <color auto="1"/>
      </left>
      <right style="thin">
        <color auto="1"/>
      </right>
      <top/>
      <bottom/>
      <diagonal/>
    </border>
    <border>
      <left style="thin">
        <color auto="1"/>
      </left>
      <right/>
      <top/>
      <bottom/>
      <diagonal/>
    </border>
    <border>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s>
  <cellStyleXfs count="18">
    <xf numFmtId="0" fontId="0" fillId="0" borderId="0"/>
    <xf numFmtId="43" fontId="3" fillId="0" borderId="0" applyFont="0" applyFill="0" applyBorder="0" applyAlignment="0" applyProtection="0"/>
    <xf numFmtId="9" fontId="3" fillId="0" borderId="0" applyFont="0" applyFill="0" applyBorder="0" applyAlignment="0" applyProtection="0"/>
    <xf numFmtId="0" fontId="11" fillId="2" borderId="1" applyNumberFormat="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cellStyleXfs>
  <cellXfs count="142">
    <xf numFmtId="0" fontId="0" fillId="0" borderId="0" xfId="0"/>
    <xf numFmtId="0" fontId="0" fillId="0" borderId="0" xfId="0" applyFont="1" applyAlignment="1">
      <alignment horizontal="center" vertical="center" wrapText="1"/>
    </xf>
    <xf numFmtId="0" fontId="0" fillId="0" borderId="2" xfId="0" applyFont="1" applyBorder="1" applyAlignment="1">
      <alignment horizontal="center" vertical="center" wrapText="1"/>
    </xf>
    <xf numFmtId="0" fontId="0" fillId="0" borderId="3" xfId="0" applyFont="1" applyBorder="1"/>
    <xf numFmtId="0" fontId="0" fillId="0" borderId="4" xfId="0" applyFont="1" applyBorder="1"/>
    <xf numFmtId="0" fontId="0" fillId="0" borderId="4" xfId="0" applyBorder="1"/>
    <xf numFmtId="0" fontId="0" fillId="0" borderId="3" xfId="0" applyBorder="1"/>
    <xf numFmtId="0" fontId="0" fillId="0" borderId="0" xfId="0" applyFont="1"/>
    <xf numFmtId="0" fontId="0" fillId="0" borderId="5" xfId="0" applyFont="1" applyBorder="1" applyAlignment="1">
      <alignment horizontal="center" vertical="center" wrapText="1"/>
    </xf>
    <xf numFmtId="0" fontId="0" fillId="0" borderId="6" xfId="0" applyFont="1" applyBorder="1" applyAlignment="1">
      <alignment horizontal="center" vertical="center" wrapText="1"/>
    </xf>
    <xf numFmtId="0" fontId="0" fillId="0" borderId="7" xfId="0" applyFont="1" applyBorder="1"/>
    <xf numFmtId="0" fontId="4" fillId="0" borderId="8" xfId="0" applyFont="1" applyBorder="1"/>
    <xf numFmtId="0" fontId="4" fillId="0" borderId="9" xfId="0" applyFont="1" applyBorder="1" applyAlignment="1">
      <alignment wrapText="1"/>
    </xf>
    <xf numFmtId="0" fontId="4" fillId="0" borderId="9" xfId="0" applyFont="1" applyBorder="1" applyAlignment="1"/>
    <xf numFmtId="0" fontId="4" fillId="0" borderId="8" xfId="0" applyFont="1" applyBorder="1" applyAlignment="1">
      <alignment horizontal="center" wrapText="1"/>
    </xf>
    <xf numFmtId="0" fontId="4" fillId="0" borderId="0" xfId="0" applyFont="1" applyAlignment="1">
      <alignment horizontal="center" wrapText="1"/>
    </xf>
    <xf numFmtId="0" fontId="4" fillId="0" borderId="7" xfId="0" applyFont="1" applyBorder="1" applyAlignment="1">
      <alignment horizontal="center" wrapText="1"/>
    </xf>
    <xf numFmtId="0" fontId="0" fillId="0" borderId="2" xfId="0" applyFont="1" applyBorder="1"/>
    <xf numFmtId="0" fontId="0" fillId="0" borderId="0" xfId="0" applyFont="1" applyBorder="1"/>
    <xf numFmtId="0" fontId="4" fillId="0" borderId="10" xfId="0" applyFont="1" applyBorder="1" applyAlignment="1">
      <alignment horizontal="center" wrapText="1"/>
    </xf>
    <xf numFmtId="0" fontId="5" fillId="0" borderId="8" xfId="0" applyFont="1" applyBorder="1" applyAlignment="1">
      <alignment horizontal="center" wrapText="1"/>
    </xf>
    <xf numFmtId="0" fontId="4" fillId="0" borderId="9" xfId="0" applyFont="1" applyBorder="1" applyAlignment="1">
      <alignment horizontal="center"/>
    </xf>
    <xf numFmtId="0" fontId="4" fillId="0" borderId="7" xfId="0" applyFont="1" applyBorder="1" applyAlignment="1">
      <alignment horizontal="center"/>
    </xf>
    <xf numFmtId="0" fontId="4" fillId="0" borderId="11" xfId="0" applyFont="1" applyBorder="1" applyAlignment="1">
      <alignment horizontal="center"/>
    </xf>
    <xf numFmtId="0" fontId="4" fillId="0" borderId="7" xfId="0" applyFont="1" applyBorder="1" applyAlignment="1">
      <alignment horizontal="center"/>
    </xf>
    <xf numFmtId="0" fontId="4" fillId="0" borderId="9" xfId="0" applyFont="1" applyBorder="1" applyAlignment="1">
      <alignment horizontal="center"/>
    </xf>
    <xf numFmtId="0" fontId="4" fillId="0" borderId="7" xfId="0" applyFont="1" applyBorder="1" applyAlignment="1">
      <alignment wrapText="1"/>
    </xf>
    <xf numFmtId="0" fontId="4" fillId="0" borderId="12" xfId="0" applyFont="1" applyBorder="1" applyAlignment="1">
      <alignment horizontal="center" wrapText="1"/>
    </xf>
    <xf numFmtId="0" fontId="4" fillId="0" borderId="13" xfId="0" applyFont="1" applyBorder="1" applyAlignment="1">
      <alignment horizontal="center" wrapText="1"/>
    </xf>
    <xf numFmtId="0" fontId="4" fillId="0" borderId="14" xfId="0" applyFont="1" applyBorder="1" applyAlignment="1">
      <alignment horizontal="center" wrapText="1"/>
    </xf>
    <xf numFmtId="0" fontId="4" fillId="0" borderId="12" xfId="0" applyFont="1" applyBorder="1"/>
    <xf numFmtId="0" fontId="4" fillId="0" borderId="13" xfId="0" applyFont="1" applyBorder="1"/>
    <xf numFmtId="0" fontId="4" fillId="0" borderId="14" xfId="0" applyFont="1" applyBorder="1"/>
    <xf numFmtId="0" fontId="0" fillId="0" borderId="13" xfId="0" applyFont="1" applyBorder="1"/>
    <xf numFmtId="0" fontId="4" fillId="0" borderId="10" xfId="0" applyFont="1" applyBorder="1"/>
    <xf numFmtId="0" fontId="4" fillId="0" borderId="4" xfId="0" applyFont="1" applyBorder="1" applyAlignment="1">
      <alignment horizontal="center"/>
    </xf>
    <xf numFmtId="0" fontId="4" fillId="0" borderId="3" xfId="0" applyFont="1" applyBorder="1" applyAlignment="1">
      <alignment horizontal="center"/>
    </xf>
    <xf numFmtId="0" fontId="0" fillId="0" borderId="0" xfId="0" applyFont="1" applyBorder="1" applyAlignment="1">
      <alignment horizontal="center"/>
    </xf>
    <xf numFmtId="0" fontId="4" fillId="0" borderId="15" xfId="0" applyFont="1" applyBorder="1" applyAlignment="1">
      <alignment horizontal="center"/>
    </xf>
    <xf numFmtId="0" fontId="0" fillId="0" borderId="6" xfId="0" applyFont="1" applyBorder="1"/>
    <xf numFmtId="0" fontId="0" fillId="0" borderId="5" xfId="0" applyFont="1" applyBorder="1"/>
    <xf numFmtId="0" fontId="0" fillId="0" borderId="9" xfId="0" applyFont="1" applyBorder="1" applyAlignment="1">
      <alignment horizontal="center"/>
    </xf>
    <xf numFmtId="0" fontId="0" fillId="0" borderId="7" xfId="0" applyFont="1" applyBorder="1" applyAlignment="1">
      <alignment horizontal="center"/>
    </xf>
    <xf numFmtId="0" fontId="0" fillId="0" borderId="11" xfId="0" applyFont="1" applyBorder="1" applyAlignment="1">
      <alignment horizontal="center"/>
    </xf>
    <xf numFmtId="0" fontId="0" fillId="0" borderId="16" xfId="0" applyFont="1" applyBorder="1" applyAlignment="1">
      <alignment horizontal="center"/>
    </xf>
    <xf numFmtId="0" fontId="0" fillId="0" borderId="5" xfId="0" applyFont="1" applyBorder="1" applyAlignment="1">
      <alignment horizontal="center"/>
    </xf>
    <xf numFmtId="0" fontId="0" fillId="0" borderId="8" xfId="0" applyFont="1" applyBorder="1" applyAlignment="1">
      <alignment horizontal="center"/>
    </xf>
    <xf numFmtId="0" fontId="0" fillId="0" borderId="6" xfId="0" applyFont="1" applyBorder="1" applyAlignment="1">
      <alignment horizontal="center"/>
    </xf>
    <xf numFmtId="0" fontId="4" fillId="0" borderId="9" xfId="0" applyFont="1" applyBorder="1"/>
    <xf numFmtId="0" fontId="4" fillId="0" borderId="7" xfId="0" applyFont="1" applyBorder="1"/>
    <xf numFmtId="0" fontId="4" fillId="0" borderId="11" xfId="0" applyFont="1" applyBorder="1"/>
    <xf numFmtId="0" fontId="2" fillId="0" borderId="16" xfId="0" applyFont="1" applyBorder="1"/>
    <xf numFmtId="0" fontId="2" fillId="0" borderId="5" xfId="0" applyFont="1" applyBorder="1"/>
    <xf numFmtId="0" fontId="2" fillId="0" borderId="6" xfId="0" applyFont="1" applyBorder="1"/>
    <xf numFmtId="0" fontId="4" fillId="0" borderId="0" xfId="0" applyFont="1"/>
    <xf numFmtId="0" fontId="4" fillId="3" borderId="3" xfId="0" applyFont="1" applyFill="1" applyBorder="1"/>
    <xf numFmtId="9" fontId="0" fillId="0" borderId="4" xfId="0" applyNumberFormat="1" applyFont="1" applyBorder="1" applyAlignment="1">
      <alignment horizontal="center"/>
    </xf>
    <xf numFmtId="164" fontId="0" fillId="0" borderId="4" xfId="0" applyNumberFormat="1" applyFont="1" applyBorder="1" applyAlignment="1">
      <alignment horizontal="center"/>
    </xf>
    <xf numFmtId="164" fontId="0" fillId="0" borderId="3" xfId="0" applyNumberFormat="1" applyFont="1" applyBorder="1" applyAlignment="1">
      <alignment horizontal="center"/>
    </xf>
    <xf numFmtId="0" fontId="0" fillId="0" borderId="0" xfId="0" applyFont="1" applyAlignment="1">
      <alignment horizontal="center"/>
    </xf>
    <xf numFmtId="9" fontId="0" fillId="0" borderId="3" xfId="2" applyFont="1" applyBorder="1" applyAlignment="1">
      <alignment horizontal="center"/>
    </xf>
    <xf numFmtId="164" fontId="0" fillId="0" borderId="0" xfId="1" applyNumberFormat="1" applyFont="1" applyAlignment="1">
      <alignment horizontal="center"/>
    </xf>
    <xf numFmtId="43" fontId="0" fillId="0" borderId="0" xfId="1" applyFont="1" applyAlignment="1">
      <alignment horizontal="center"/>
    </xf>
    <xf numFmtId="1" fontId="0" fillId="0" borderId="4" xfId="0" applyNumberFormat="1" applyFont="1" applyBorder="1" applyAlignment="1">
      <alignment horizontal="center"/>
    </xf>
    <xf numFmtId="1" fontId="0" fillId="0" borderId="0" xfId="0" applyNumberFormat="1" applyFont="1" applyBorder="1" applyAlignment="1">
      <alignment horizontal="center"/>
    </xf>
    <xf numFmtId="1" fontId="0" fillId="0" borderId="2" xfId="0" applyNumberFormat="1" applyFont="1" applyBorder="1" applyAlignment="1">
      <alignment horizontal="center"/>
    </xf>
    <xf numFmtId="0" fontId="0" fillId="0" borderId="4" xfId="0" applyFont="1" applyBorder="1" applyAlignment="1">
      <alignment horizontal="center"/>
    </xf>
    <xf numFmtId="9" fontId="0" fillId="0" borderId="4" xfId="2" applyFont="1" applyBorder="1" applyAlignment="1">
      <alignment horizontal="center"/>
    </xf>
    <xf numFmtId="9" fontId="0" fillId="0" borderId="0" xfId="2" applyFont="1" applyBorder="1" applyAlignment="1">
      <alignment horizontal="center"/>
    </xf>
    <xf numFmtId="9" fontId="0" fillId="0" borderId="2" xfId="2" applyFont="1" applyBorder="1" applyAlignment="1">
      <alignment horizontal="center"/>
    </xf>
    <xf numFmtId="1" fontId="0" fillId="0" borderId="4" xfId="0" applyNumberFormat="1" applyFont="1" applyBorder="1"/>
    <xf numFmtId="1" fontId="0" fillId="0" borderId="0" xfId="0" applyNumberFormat="1" applyFont="1" applyBorder="1"/>
    <xf numFmtId="1" fontId="0" fillId="0" borderId="2" xfId="0" applyNumberFormat="1" applyFont="1" applyBorder="1"/>
    <xf numFmtId="9" fontId="0" fillId="0" borderId="0" xfId="2" applyFont="1" applyBorder="1"/>
    <xf numFmtId="2" fontId="0" fillId="0" borderId="0" xfId="0" applyNumberFormat="1" applyFont="1" applyAlignment="1">
      <alignment horizontal="center"/>
    </xf>
    <xf numFmtId="164" fontId="0" fillId="0" borderId="4" xfId="0" applyNumberFormat="1" applyBorder="1"/>
    <xf numFmtId="164" fontId="0" fillId="0" borderId="0" xfId="0" applyNumberFormat="1" applyBorder="1"/>
    <xf numFmtId="164" fontId="0" fillId="0" borderId="2" xfId="0" applyNumberFormat="1" applyBorder="1"/>
    <xf numFmtId="164" fontId="0" fillId="0" borderId="12" xfId="0" applyNumberFormat="1" applyBorder="1"/>
    <xf numFmtId="164" fontId="0" fillId="0" borderId="13" xfId="0" applyNumberFormat="1" applyBorder="1"/>
    <xf numFmtId="164" fontId="0" fillId="0" borderId="14" xfId="0" applyNumberFormat="1" applyBorder="1"/>
    <xf numFmtId="0" fontId="4" fillId="0" borderId="3" xfId="0" applyFont="1" applyBorder="1"/>
    <xf numFmtId="164" fontId="0" fillId="0" borderId="3" xfId="0" applyNumberFormat="1" applyFont="1" applyBorder="1"/>
    <xf numFmtId="9" fontId="0" fillId="0" borderId="3" xfId="2" applyFont="1" applyBorder="1"/>
    <xf numFmtId="164" fontId="0" fillId="0" borderId="0" xfId="1" applyNumberFormat="1" applyFont="1"/>
    <xf numFmtId="43" fontId="0" fillId="0" borderId="0" xfId="1" applyFont="1"/>
    <xf numFmtId="2" fontId="0" fillId="0" borderId="0" xfId="0" applyNumberFormat="1" applyFont="1"/>
    <xf numFmtId="165" fontId="0" fillId="0" borderId="0" xfId="0" applyNumberFormat="1" applyFont="1"/>
    <xf numFmtId="0" fontId="6" fillId="0" borderId="4" xfId="0" applyFont="1" applyBorder="1" applyAlignment="1">
      <alignment vertical="center" wrapText="1"/>
    </xf>
    <xf numFmtId="166" fontId="0" fillId="0" borderId="0" xfId="0" applyNumberFormat="1" applyFont="1"/>
    <xf numFmtId="43" fontId="0" fillId="0" borderId="4" xfId="0" applyNumberFormat="1" applyBorder="1"/>
    <xf numFmtId="43" fontId="0" fillId="0" borderId="3" xfId="0" applyNumberFormat="1" applyBorder="1"/>
    <xf numFmtId="167" fontId="0" fillId="0" borderId="0" xfId="1" applyNumberFormat="1" applyFont="1" applyFill="1" applyBorder="1"/>
    <xf numFmtId="0" fontId="6" fillId="0" borderId="4" xfId="0" applyFont="1" applyBorder="1" applyAlignment="1">
      <alignment vertical="center"/>
    </xf>
    <xf numFmtId="0" fontId="6" fillId="0" borderId="4" xfId="0" applyFont="1" applyBorder="1" applyAlignment="1">
      <alignment wrapText="1"/>
    </xf>
    <xf numFmtId="9" fontId="0" fillId="0" borderId="4" xfId="0" applyNumberFormat="1" applyFont="1" applyFill="1" applyBorder="1" applyAlignment="1">
      <alignment horizontal="center"/>
    </xf>
    <xf numFmtId="164" fontId="0" fillId="0" borderId="4" xfId="0" applyNumberFormat="1" applyFont="1" applyFill="1" applyBorder="1" applyAlignment="1">
      <alignment horizontal="center"/>
    </xf>
    <xf numFmtId="0" fontId="6" fillId="3" borderId="4" xfId="0" applyFont="1" applyFill="1" applyBorder="1" applyAlignment="1">
      <alignment vertical="center"/>
    </xf>
    <xf numFmtId="9" fontId="0" fillId="0" borderId="0" xfId="0" applyNumberFormat="1" applyFont="1" applyBorder="1"/>
    <xf numFmtId="0" fontId="11" fillId="2" borderId="1" xfId="3"/>
    <xf numFmtId="0" fontId="0" fillId="0" borderId="5" xfId="0" applyBorder="1"/>
    <xf numFmtId="0" fontId="0" fillId="0" borderId="5" xfId="0" applyBorder="1" applyAlignment="1">
      <alignment wrapText="1"/>
    </xf>
    <xf numFmtId="0" fontId="5" fillId="0" borderId="0" xfId="0" applyFont="1"/>
    <xf numFmtId="165" fontId="0" fillId="0" borderId="0" xfId="0" applyNumberFormat="1"/>
    <xf numFmtId="0" fontId="0" fillId="0" borderId="0" xfId="2" applyNumberFormat="1" applyFont="1"/>
    <xf numFmtId="0" fontId="0" fillId="0" borderId="0" xfId="1" applyNumberFormat="1" applyFont="1"/>
    <xf numFmtId="0" fontId="5" fillId="0" borderId="0" xfId="0" applyFont="1" applyFill="1"/>
    <xf numFmtId="0" fontId="2" fillId="0" borderId="12" xfId="0" applyFont="1" applyBorder="1"/>
    <xf numFmtId="0" fontId="2" fillId="0" borderId="13" xfId="0" applyFont="1" applyBorder="1"/>
    <xf numFmtId="0" fontId="2" fillId="0" borderId="14" xfId="0" applyFont="1" applyBorder="1"/>
    <xf numFmtId="0" fontId="4" fillId="0" borderId="15" xfId="0" applyFont="1" applyBorder="1"/>
    <xf numFmtId="0" fontId="4" fillId="0" borderId="5" xfId="0" applyFont="1" applyBorder="1"/>
    <xf numFmtId="167" fontId="0" fillId="0" borderId="0" xfId="0" applyNumberFormat="1" applyFont="1" applyFill="1" applyBorder="1"/>
    <xf numFmtId="164" fontId="0" fillId="0" borderId="0" xfId="0" applyNumberFormat="1" applyFont="1"/>
    <xf numFmtId="167" fontId="0" fillId="0" borderId="4" xfId="0" applyNumberFormat="1" applyBorder="1"/>
    <xf numFmtId="167" fontId="0" fillId="0" borderId="0" xfId="0" applyNumberFormat="1" applyBorder="1"/>
    <xf numFmtId="167" fontId="0" fillId="0" borderId="2" xfId="0" applyNumberFormat="1" applyBorder="1"/>
    <xf numFmtId="167" fontId="0" fillId="0" borderId="0" xfId="0" applyNumberFormat="1"/>
    <xf numFmtId="167" fontId="0" fillId="0" borderId="2" xfId="0" applyNumberFormat="1" applyFont="1" applyBorder="1"/>
    <xf numFmtId="0" fontId="0" fillId="0" borderId="0" xfId="0" applyBorder="1"/>
    <xf numFmtId="0" fontId="0" fillId="0" borderId="2" xfId="0" applyBorder="1"/>
    <xf numFmtId="164" fontId="0" fillId="0" borderId="16" xfId="0" applyNumberFormat="1" applyBorder="1"/>
    <xf numFmtId="164" fontId="0" fillId="0" borderId="5" xfId="0" applyNumberFormat="1" applyBorder="1"/>
    <xf numFmtId="164" fontId="0" fillId="0" borderId="6" xfId="0" applyNumberFormat="1" applyBorder="1"/>
    <xf numFmtId="0" fontId="12" fillId="0" borderId="4" xfId="0" applyFont="1" applyBorder="1" applyAlignment="1">
      <alignment vertical="center"/>
    </xf>
    <xf numFmtId="167" fontId="0" fillId="3" borderId="4" xfId="0" applyNumberFormat="1" applyFill="1" applyBorder="1"/>
    <xf numFmtId="167" fontId="0" fillId="3" borderId="2" xfId="0" applyNumberFormat="1" applyFill="1" applyBorder="1"/>
    <xf numFmtId="0" fontId="0" fillId="0" borderId="0" xfId="0" applyFill="1" applyBorder="1"/>
    <xf numFmtId="0" fontId="1" fillId="0" borderId="0" xfId="0" applyFont="1"/>
    <xf numFmtId="0" fontId="4" fillId="3" borderId="8" xfId="0" applyFont="1" applyFill="1" applyBorder="1" applyAlignment="1">
      <alignment horizontal="center"/>
    </xf>
    <xf numFmtId="165" fontId="4" fillId="3" borderId="8" xfId="0" applyNumberFormat="1" applyFont="1" applyFill="1" applyBorder="1" applyAlignment="1">
      <alignment horizontal="center"/>
    </xf>
    <xf numFmtId="0" fontId="13" fillId="0" borderId="17" xfId="0" applyFont="1" applyBorder="1" applyAlignment="1">
      <alignment horizontal="right"/>
    </xf>
    <xf numFmtId="168" fontId="13" fillId="0" borderId="18" xfId="0" applyNumberFormat="1" applyFont="1" applyBorder="1" applyAlignment="1">
      <alignment horizontal="center"/>
    </xf>
    <xf numFmtId="8" fontId="0" fillId="0" borderId="0" xfId="0" applyNumberFormat="1"/>
    <xf numFmtId="169" fontId="0" fillId="0" borderId="0" xfId="0" applyNumberFormat="1"/>
    <xf numFmtId="168" fontId="13" fillId="0" borderId="19" xfId="0" applyNumberFormat="1" applyFont="1" applyBorder="1" applyAlignment="1">
      <alignment horizontal="center"/>
    </xf>
    <xf numFmtId="0" fontId="13" fillId="0" borderId="18" xfId="0" applyFont="1" applyBorder="1" applyAlignment="1"/>
    <xf numFmtId="0" fontId="13" fillId="0" borderId="18" xfId="0" applyFont="1" applyBorder="1" applyAlignment="1">
      <alignment horizontal="right"/>
    </xf>
    <xf numFmtId="168" fontId="13" fillId="0" borderId="0" xfId="0" applyNumberFormat="1" applyFont="1" applyBorder="1" applyAlignment="1">
      <alignment horizontal="center"/>
    </xf>
    <xf numFmtId="0" fontId="0" fillId="0" borderId="0" xfId="0" applyAlignment="1">
      <alignment horizontal="center"/>
    </xf>
    <xf numFmtId="6" fontId="0" fillId="0" borderId="0" xfId="0" applyNumberFormat="1"/>
    <xf numFmtId="166" fontId="0" fillId="0" borderId="0" xfId="0" applyNumberFormat="1"/>
  </cellXfs>
  <cellStyles count="18">
    <cellStyle name="Comma" xfId="1" builtinId="3"/>
    <cellStyle name="Followed Hyperlink" xfId="5" builtinId="9" hidden="1"/>
    <cellStyle name="Followed Hyperlink" xfId="7" builtinId="9" hidden="1"/>
    <cellStyle name="Followed Hyperlink" xfId="9" builtinId="9" hidden="1"/>
    <cellStyle name="Followed Hyperlink" xfId="11" builtinId="9" hidden="1"/>
    <cellStyle name="Followed Hyperlink" xfId="13" builtinId="9" hidden="1"/>
    <cellStyle name="Followed Hyperlink" xfId="15" builtinId="9" hidden="1"/>
    <cellStyle name="Followed Hyperlink" xfId="17" builtinId="9" hidden="1"/>
    <cellStyle name="Hyperlink" xfId="4" builtinId="8" hidden="1"/>
    <cellStyle name="Hyperlink" xfId="6" builtinId="8" hidden="1"/>
    <cellStyle name="Hyperlink" xfId="8" builtinId="8" hidden="1"/>
    <cellStyle name="Hyperlink" xfId="10" builtinId="8" hidden="1"/>
    <cellStyle name="Hyperlink" xfId="12" builtinId="8" hidden="1"/>
    <cellStyle name="Hyperlink" xfId="14" builtinId="8" hidden="1"/>
    <cellStyle name="Hyperlink" xfId="16" builtinId="8" hidden="1"/>
    <cellStyle name="Input" xfId="3" builtinId="20"/>
    <cellStyle name="Normal" xfId="0" builtinId="0"/>
    <cellStyle name="Percent" xfId="2" builtinId="5"/>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3" Type="http://schemas.openxmlformats.org/officeDocument/2006/relationships/chartsheet" Target="chartsheets/sheet1.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externalLink" Target="externalLinks/externalLink1.xml"/><Relationship Id="rId7" Type="http://schemas.openxmlformats.org/officeDocument/2006/relationships/theme" Target="theme/theme1.xml"/><Relationship Id="rId8" Type="http://schemas.openxmlformats.org/officeDocument/2006/relationships/styles" Target="styles.xml"/><Relationship Id="rId9" Type="http://schemas.openxmlformats.org/officeDocument/2006/relationships/sharedStrings" Target="sharedStrings.xml"/><Relationship Id="rId10"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ClusterXY!$E$4</c:f>
          <c:strCache>
            <c:ptCount val="1"/>
            <c:pt idx="0">
              <c:v>EI 2015-2030 CO2 Emissions (MMT) vs Total Cost (B$) Med</c:v>
            </c:pt>
          </c:strCache>
        </c:strRef>
      </c:tx>
      <c:layout/>
      <c:overlay val="0"/>
    </c:title>
    <c:autoTitleDeleted val="0"/>
    <c:plotArea>
      <c:layout>
        <c:manualLayout>
          <c:layoutTarget val="inner"/>
          <c:xMode val="edge"/>
          <c:yMode val="edge"/>
          <c:x val="0.0819164374237396"/>
          <c:y val="0.190010700283247"/>
          <c:w val="0.878795108976048"/>
          <c:h val="0.705327347308125"/>
        </c:manualLayout>
      </c:layout>
      <c:scatterChart>
        <c:scatterStyle val="lineMarker"/>
        <c:varyColors val="0"/>
        <c:ser>
          <c:idx val="0"/>
          <c:order val="0"/>
          <c:tx>
            <c:strRef>
              <c:f>ClusterXY!$E$7</c:f>
              <c:strCache>
                <c:ptCount val="1"/>
                <c:pt idx="0">
                  <c:v>F1S17 Final BAU</c:v>
                </c:pt>
              </c:strCache>
            </c:strRef>
          </c:tx>
          <c:spPr>
            <a:ln w="28575">
              <a:noFill/>
            </a:ln>
          </c:spPr>
          <c:marker>
            <c:symbol val="square"/>
            <c:size val="7"/>
            <c:spPr>
              <a:solidFill>
                <a:srgbClr val="800000"/>
              </a:solidFill>
              <a:ln>
                <a:solidFill>
                  <a:srgbClr val="800000"/>
                </a:solidFill>
              </a:ln>
            </c:spPr>
          </c:marker>
          <c:dLbls>
            <c:showLegendKey val="0"/>
            <c:showVal val="0"/>
            <c:showCatName val="0"/>
            <c:showSerName val="1"/>
            <c:showPercent val="0"/>
            <c:showBubbleSize val="0"/>
            <c:showLeaderLines val="0"/>
          </c:dLbls>
          <c:xVal>
            <c:numRef>
              <c:f>ClusterXY!$F$7</c:f>
              <c:numCache>
                <c:formatCode>General</c:formatCode>
                <c:ptCount val="1"/>
                <c:pt idx="0">
                  <c:v>26030.54</c:v>
                </c:pt>
              </c:numCache>
            </c:numRef>
          </c:xVal>
          <c:yVal>
            <c:numRef>
              <c:f>ClusterXY!$G$7</c:f>
              <c:numCache>
                <c:formatCode>General</c:formatCode>
                <c:ptCount val="1"/>
                <c:pt idx="0">
                  <c:v>1823.827883089752</c:v>
                </c:pt>
              </c:numCache>
            </c:numRef>
          </c:yVal>
          <c:smooth val="0"/>
        </c:ser>
        <c:ser>
          <c:idx val="1"/>
          <c:order val="1"/>
          <c:tx>
            <c:strRef>
              <c:f>ClusterXY!$E$9</c:f>
              <c:strCache>
                <c:ptCount val="1"/>
              </c:strCache>
            </c:strRef>
          </c:tx>
          <c:spPr>
            <a:ln w="28575">
              <a:noFill/>
            </a:ln>
          </c:spPr>
          <c:marker>
            <c:symbol val="square"/>
            <c:size val="7"/>
            <c:spPr>
              <a:solidFill>
                <a:srgbClr val="800000"/>
              </a:solidFill>
              <a:ln>
                <a:solidFill>
                  <a:srgbClr val="800000"/>
                </a:solidFill>
              </a:ln>
            </c:spPr>
          </c:marker>
          <c:dLbls>
            <c:showLegendKey val="0"/>
            <c:showVal val="0"/>
            <c:showCatName val="0"/>
            <c:showSerName val="1"/>
            <c:showPercent val="0"/>
            <c:showBubbleSize val="0"/>
            <c:showLeaderLines val="0"/>
          </c:dLbls>
          <c:xVal>
            <c:numRef>
              <c:f>ClusterXY!$F$9</c:f>
              <c:numCache>
                <c:formatCode>General</c:formatCode>
                <c:ptCount val="1"/>
                <c:pt idx="0">
                  <c:v>28608.12</c:v>
                </c:pt>
              </c:numCache>
            </c:numRef>
          </c:xVal>
          <c:yVal>
            <c:numRef>
              <c:f>ClusterXY!$G$9</c:f>
              <c:numCache>
                <c:formatCode>General</c:formatCode>
                <c:ptCount val="1"/>
                <c:pt idx="0">
                  <c:v>2106.598133880564</c:v>
                </c:pt>
              </c:numCache>
            </c:numRef>
          </c:yVal>
          <c:smooth val="0"/>
        </c:ser>
        <c:ser>
          <c:idx val="2"/>
          <c:order val="2"/>
          <c:tx>
            <c:strRef>
              <c:f>ClusterXY!$E$10</c:f>
              <c:strCache>
                <c:ptCount val="1"/>
              </c:strCache>
            </c:strRef>
          </c:tx>
          <c:spPr>
            <a:ln w="28575">
              <a:noFill/>
            </a:ln>
          </c:spPr>
          <c:marker>
            <c:symbol val="square"/>
            <c:size val="7"/>
            <c:spPr>
              <a:solidFill>
                <a:srgbClr val="800000"/>
              </a:solidFill>
              <a:ln>
                <a:solidFill>
                  <a:srgbClr val="800000"/>
                </a:solidFill>
              </a:ln>
            </c:spPr>
          </c:marker>
          <c:dLbls>
            <c:showLegendKey val="0"/>
            <c:showVal val="0"/>
            <c:showCatName val="0"/>
            <c:showSerName val="1"/>
            <c:showPercent val="0"/>
            <c:showBubbleSize val="0"/>
            <c:showLeaderLines val="0"/>
          </c:dLbls>
          <c:xVal>
            <c:numRef>
              <c:f>ClusterXY!$F$10</c:f>
              <c:numCache>
                <c:formatCode>General</c:formatCode>
                <c:ptCount val="1"/>
                <c:pt idx="0">
                  <c:v>23193.49</c:v>
                </c:pt>
              </c:numCache>
            </c:numRef>
          </c:xVal>
          <c:yVal>
            <c:numRef>
              <c:f>ClusterXY!$G$10</c:f>
              <c:numCache>
                <c:formatCode>General</c:formatCode>
                <c:ptCount val="1"/>
                <c:pt idx="0">
                  <c:v>1587.028513913458</c:v>
                </c:pt>
              </c:numCache>
            </c:numRef>
          </c:yVal>
          <c:smooth val="0"/>
        </c:ser>
        <c:ser>
          <c:idx val="3"/>
          <c:order val="3"/>
          <c:tx>
            <c:strRef>
              <c:f>ClusterXY!$E$11</c:f>
              <c:strCache>
                <c:ptCount val="1"/>
              </c:strCache>
            </c:strRef>
          </c:tx>
          <c:spPr>
            <a:ln w="28575">
              <a:noFill/>
            </a:ln>
          </c:spPr>
          <c:marker>
            <c:symbol val="square"/>
            <c:size val="7"/>
            <c:spPr>
              <a:solidFill>
                <a:srgbClr val="800000"/>
              </a:solidFill>
              <a:ln>
                <a:solidFill>
                  <a:srgbClr val="800000"/>
                </a:solidFill>
              </a:ln>
            </c:spPr>
          </c:marker>
          <c:dLbls>
            <c:showLegendKey val="0"/>
            <c:showVal val="0"/>
            <c:showCatName val="0"/>
            <c:showSerName val="1"/>
            <c:showPercent val="0"/>
            <c:showBubbleSize val="0"/>
            <c:showLeaderLines val="0"/>
          </c:dLbls>
          <c:xVal>
            <c:numRef>
              <c:f>ClusterXY!$F$11</c:f>
              <c:numCache>
                <c:formatCode>General</c:formatCode>
                <c:ptCount val="1"/>
                <c:pt idx="0">
                  <c:v>29502.65</c:v>
                </c:pt>
              </c:numCache>
            </c:numRef>
          </c:xVal>
          <c:yVal>
            <c:numRef>
              <c:f>ClusterXY!$G$11</c:f>
              <c:numCache>
                <c:formatCode>General</c:formatCode>
                <c:ptCount val="1"/>
                <c:pt idx="0">
                  <c:v>1993.763360019844</c:v>
                </c:pt>
              </c:numCache>
            </c:numRef>
          </c:yVal>
          <c:smooth val="0"/>
        </c:ser>
        <c:ser>
          <c:idx val="4"/>
          <c:order val="4"/>
          <c:tx>
            <c:strRef>
              <c:f>ClusterXY!$E$12</c:f>
              <c:strCache>
                <c:ptCount val="1"/>
              </c:strCache>
            </c:strRef>
          </c:tx>
          <c:spPr>
            <a:ln w="28575">
              <a:noFill/>
            </a:ln>
          </c:spPr>
          <c:marker>
            <c:symbol val="square"/>
            <c:size val="7"/>
            <c:spPr>
              <a:solidFill>
                <a:srgbClr val="800000"/>
              </a:solidFill>
              <a:ln>
                <a:solidFill>
                  <a:srgbClr val="800000"/>
                </a:solidFill>
              </a:ln>
            </c:spPr>
          </c:marker>
          <c:dLbls>
            <c:showLegendKey val="0"/>
            <c:showVal val="0"/>
            <c:showCatName val="0"/>
            <c:showSerName val="1"/>
            <c:showPercent val="0"/>
            <c:showBubbleSize val="0"/>
            <c:showLeaderLines val="0"/>
          </c:dLbls>
          <c:xVal>
            <c:numRef>
              <c:f>ClusterXY!$F$12</c:f>
              <c:numCache>
                <c:formatCode>General</c:formatCode>
                <c:ptCount val="1"/>
                <c:pt idx="0">
                  <c:v>29857.23999999999</c:v>
                </c:pt>
              </c:numCache>
            </c:numRef>
          </c:xVal>
          <c:yVal>
            <c:numRef>
              <c:f>ClusterXY!$G$12</c:f>
              <c:numCache>
                <c:formatCode>General</c:formatCode>
                <c:ptCount val="1"/>
                <c:pt idx="0">
                  <c:v>2021.242278360668</c:v>
                </c:pt>
              </c:numCache>
            </c:numRef>
          </c:yVal>
          <c:smooth val="0"/>
        </c:ser>
        <c:ser>
          <c:idx val="5"/>
          <c:order val="5"/>
          <c:tx>
            <c:strRef>
              <c:f>ClusterXY!$E$13</c:f>
              <c:strCache>
                <c:ptCount val="1"/>
              </c:strCache>
            </c:strRef>
          </c:tx>
          <c:spPr>
            <a:ln w="28575">
              <a:noFill/>
            </a:ln>
          </c:spPr>
          <c:marker>
            <c:symbol val="square"/>
            <c:size val="7"/>
            <c:spPr>
              <a:solidFill>
                <a:srgbClr val="800000"/>
              </a:solidFill>
              <a:ln>
                <a:solidFill>
                  <a:srgbClr val="800000"/>
                </a:solidFill>
              </a:ln>
            </c:spPr>
          </c:marker>
          <c:dLbls>
            <c:showLegendKey val="0"/>
            <c:showVal val="0"/>
            <c:showCatName val="0"/>
            <c:showSerName val="1"/>
            <c:showPercent val="0"/>
            <c:showBubbleSize val="0"/>
            <c:showLeaderLines val="0"/>
          </c:dLbls>
          <c:xVal>
            <c:numRef>
              <c:f>ClusterXY!$F$13</c:f>
              <c:numCache>
                <c:formatCode>General</c:formatCode>
                <c:ptCount val="1"/>
                <c:pt idx="0">
                  <c:v>25488.28</c:v>
                </c:pt>
              </c:numCache>
            </c:numRef>
          </c:xVal>
          <c:yVal>
            <c:numRef>
              <c:f>ClusterXY!$G$13</c:f>
              <c:numCache>
                <c:formatCode>General</c:formatCode>
                <c:ptCount val="1"/>
                <c:pt idx="0">
                  <c:v>1786.471731581183</c:v>
                </c:pt>
              </c:numCache>
            </c:numRef>
          </c:yVal>
          <c:smooth val="0"/>
        </c:ser>
        <c:ser>
          <c:idx val="6"/>
          <c:order val="6"/>
          <c:tx>
            <c:strRef>
              <c:f>ClusterXY!$E$14</c:f>
              <c:strCache>
                <c:ptCount val="1"/>
              </c:strCache>
            </c:strRef>
          </c:tx>
          <c:spPr>
            <a:ln w="28575">
              <a:noFill/>
            </a:ln>
          </c:spPr>
          <c:marker>
            <c:symbol val="square"/>
            <c:size val="7"/>
            <c:spPr>
              <a:solidFill>
                <a:srgbClr val="800000"/>
              </a:solidFill>
              <a:ln>
                <a:solidFill>
                  <a:srgbClr val="800000"/>
                </a:solidFill>
              </a:ln>
            </c:spPr>
          </c:marker>
          <c:dLbls>
            <c:showLegendKey val="0"/>
            <c:showVal val="0"/>
            <c:showCatName val="0"/>
            <c:showSerName val="1"/>
            <c:showPercent val="0"/>
            <c:showBubbleSize val="0"/>
            <c:showLeaderLines val="0"/>
          </c:dLbls>
          <c:xVal>
            <c:numRef>
              <c:f>ClusterXY!$F$14</c:f>
              <c:numCache>
                <c:formatCode>General</c:formatCode>
                <c:ptCount val="1"/>
                <c:pt idx="0">
                  <c:v>25235.2</c:v>
                </c:pt>
              </c:numCache>
            </c:numRef>
          </c:xVal>
          <c:yVal>
            <c:numRef>
              <c:f>ClusterXY!$G$14</c:f>
              <c:numCache>
                <c:formatCode>General</c:formatCode>
                <c:ptCount val="1"/>
                <c:pt idx="0">
                  <c:v>1779.121923049854</c:v>
                </c:pt>
              </c:numCache>
            </c:numRef>
          </c:yVal>
          <c:smooth val="0"/>
        </c:ser>
        <c:ser>
          <c:idx val="7"/>
          <c:order val="7"/>
          <c:tx>
            <c:strRef>
              <c:f>ClusterXY!$E$15</c:f>
              <c:strCache>
                <c:ptCount val="1"/>
              </c:strCache>
            </c:strRef>
          </c:tx>
          <c:spPr>
            <a:ln w="28575">
              <a:noFill/>
            </a:ln>
          </c:spPr>
          <c:marker>
            <c:symbol val="square"/>
            <c:size val="7"/>
            <c:spPr>
              <a:solidFill>
                <a:srgbClr val="800000"/>
              </a:solidFill>
              <a:ln>
                <a:solidFill>
                  <a:srgbClr val="800000"/>
                </a:solidFill>
              </a:ln>
            </c:spPr>
          </c:marker>
          <c:dLbls>
            <c:showLegendKey val="0"/>
            <c:showVal val="0"/>
            <c:showCatName val="0"/>
            <c:showSerName val="1"/>
            <c:showPercent val="0"/>
            <c:showBubbleSize val="0"/>
            <c:showLeaderLines val="0"/>
          </c:dLbls>
          <c:xVal>
            <c:numRef>
              <c:f>ClusterXY!$F$15</c:f>
              <c:numCache>
                <c:formatCode>General</c:formatCode>
                <c:ptCount val="1"/>
                <c:pt idx="0">
                  <c:v>26151.40000000001</c:v>
                </c:pt>
              </c:numCache>
            </c:numRef>
          </c:xVal>
          <c:yVal>
            <c:numRef>
              <c:f>ClusterXY!$G$15</c:f>
              <c:numCache>
                <c:formatCode>General</c:formatCode>
                <c:ptCount val="1"/>
                <c:pt idx="0">
                  <c:v>1843.989306500305</c:v>
                </c:pt>
              </c:numCache>
            </c:numRef>
          </c:yVal>
          <c:smooth val="0"/>
        </c:ser>
        <c:ser>
          <c:idx val="8"/>
          <c:order val="8"/>
          <c:tx>
            <c:strRef>
              <c:f>ClusterXY!$E$16</c:f>
              <c:strCache>
                <c:ptCount val="1"/>
              </c:strCache>
            </c:strRef>
          </c:tx>
          <c:spPr>
            <a:ln w="28575">
              <a:noFill/>
            </a:ln>
          </c:spPr>
          <c:marker>
            <c:symbol val="square"/>
            <c:size val="7"/>
            <c:spPr>
              <a:solidFill>
                <a:srgbClr val="800000"/>
              </a:solidFill>
              <a:ln>
                <a:solidFill>
                  <a:srgbClr val="800000"/>
                </a:solidFill>
              </a:ln>
            </c:spPr>
          </c:marker>
          <c:dLbls>
            <c:showLegendKey val="0"/>
            <c:showVal val="0"/>
            <c:showCatName val="0"/>
            <c:showSerName val="1"/>
            <c:showPercent val="0"/>
            <c:showBubbleSize val="0"/>
            <c:showLeaderLines val="0"/>
          </c:dLbls>
          <c:xVal>
            <c:numRef>
              <c:f>ClusterXY!$F$16</c:f>
              <c:numCache>
                <c:formatCode>General</c:formatCode>
                <c:ptCount val="1"/>
                <c:pt idx="0">
                  <c:v>25900.6</c:v>
                </c:pt>
              </c:numCache>
            </c:numRef>
          </c:xVal>
          <c:yVal>
            <c:numRef>
              <c:f>ClusterXY!$G$16</c:f>
              <c:numCache>
                <c:formatCode>General</c:formatCode>
                <c:ptCount val="1"/>
                <c:pt idx="0">
                  <c:v>1805.53013111302</c:v>
                </c:pt>
              </c:numCache>
            </c:numRef>
          </c:yVal>
          <c:smooth val="0"/>
        </c:ser>
        <c:ser>
          <c:idx val="9"/>
          <c:order val="9"/>
          <c:tx>
            <c:strRef>
              <c:f>ClusterXY!$E$17</c:f>
              <c:strCache>
                <c:ptCount val="1"/>
              </c:strCache>
            </c:strRef>
          </c:tx>
          <c:spPr>
            <a:ln w="28575">
              <a:noFill/>
            </a:ln>
          </c:spPr>
          <c:marker>
            <c:symbol val="square"/>
            <c:size val="7"/>
            <c:spPr>
              <a:solidFill>
                <a:srgbClr val="800000"/>
              </a:solidFill>
              <a:ln>
                <a:solidFill>
                  <a:srgbClr val="800000"/>
                </a:solidFill>
              </a:ln>
            </c:spPr>
          </c:marker>
          <c:dLbls>
            <c:showLegendKey val="0"/>
            <c:showVal val="0"/>
            <c:showCatName val="0"/>
            <c:showSerName val="1"/>
            <c:showPercent val="0"/>
            <c:showBubbleSize val="0"/>
            <c:showLeaderLines val="0"/>
          </c:dLbls>
          <c:xVal>
            <c:numRef>
              <c:f>ClusterXY!$F$17</c:f>
              <c:numCache>
                <c:formatCode>General</c:formatCode>
                <c:ptCount val="1"/>
                <c:pt idx="0">
                  <c:v>27218.19</c:v>
                </c:pt>
              </c:numCache>
            </c:numRef>
          </c:xVal>
          <c:yVal>
            <c:numRef>
              <c:f>ClusterXY!$G$17</c:f>
              <c:numCache>
                <c:formatCode>General</c:formatCode>
                <c:ptCount val="1"/>
                <c:pt idx="0">
                  <c:v>1760.373066946782</c:v>
                </c:pt>
              </c:numCache>
            </c:numRef>
          </c:yVal>
          <c:smooth val="0"/>
        </c:ser>
        <c:ser>
          <c:idx val="10"/>
          <c:order val="10"/>
          <c:tx>
            <c:strRef>
              <c:f>ClusterXY!$E$18</c:f>
              <c:strCache>
                <c:ptCount val="1"/>
              </c:strCache>
            </c:strRef>
          </c:tx>
          <c:spPr>
            <a:ln w="28575">
              <a:noFill/>
            </a:ln>
          </c:spPr>
          <c:marker>
            <c:symbol val="square"/>
            <c:size val="7"/>
            <c:spPr>
              <a:solidFill>
                <a:srgbClr val="800000"/>
              </a:solidFill>
              <a:ln>
                <a:solidFill>
                  <a:srgbClr val="800000"/>
                </a:solidFill>
              </a:ln>
            </c:spPr>
          </c:marker>
          <c:dLbls>
            <c:showLegendKey val="0"/>
            <c:showVal val="0"/>
            <c:showCatName val="0"/>
            <c:showSerName val="1"/>
            <c:showPercent val="0"/>
            <c:showBubbleSize val="0"/>
            <c:showLeaderLines val="0"/>
          </c:dLbls>
          <c:xVal>
            <c:numRef>
              <c:f>ClusterXY!$F$18</c:f>
              <c:numCache>
                <c:formatCode>General</c:formatCode>
                <c:ptCount val="1"/>
                <c:pt idx="0">
                  <c:v>26939.15</c:v>
                </c:pt>
              </c:numCache>
            </c:numRef>
          </c:xVal>
          <c:yVal>
            <c:numRef>
              <c:f>ClusterXY!$G$18</c:f>
              <c:numCache>
                <c:formatCode>General</c:formatCode>
                <c:ptCount val="1"/>
                <c:pt idx="0">
                  <c:v>1877.042393285914</c:v>
                </c:pt>
              </c:numCache>
            </c:numRef>
          </c:yVal>
          <c:smooth val="0"/>
        </c:ser>
        <c:ser>
          <c:idx val="11"/>
          <c:order val="11"/>
          <c:tx>
            <c:strRef>
              <c:f>ClusterXY!$E$19</c:f>
              <c:strCache>
                <c:ptCount val="1"/>
              </c:strCache>
            </c:strRef>
          </c:tx>
          <c:spPr>
            <a:ln w="28575">
              <a:noFill/>
            </a:ln>
          </c:spPr>
          <c:marker>
            <c:symbol val="square"/>
            <c:size val="7"/>
            <c:spPr>
              <a:solidFill>
                <a:srgbClr val="800000"/>
              </a:solidFill>
              <a:ln>
                <a:solidFill>
                  <a:srgbClr val="800000"/>
                </a:solidFill>
              </a:ln>
            </c:spPr>
          </c:marker>
          <c:dLbls>
            <c:showLegendKey val="0"/>
            <c:showVal val="0"/>
            <c:showCatName val="0"/>
            <c:showSerName val="1"/>
            <c:showPercent val="0"/>
            <c:showBubbleSize val="0"/>
            <c:showLeaderLines val="0"/>
          </c:dLbls>
          <c:xVal>
            <c:numRef>
              <c:f>ClusterXY!$F$19</c:f>
              <c:numCache>
                <c:formatCode>General</c:formatCode>
                <c:ptCount val="1"/>
                <c:pt idx="0">
                  <c:v>26585.89</c:v>
                </c:pt>
              </c:numCache>
            </c:numRef>
          </c:xVal>
          <c:yVal>
            <c:numRef>
              <c:f>ClusterXY!$G$19</c:f>
              <c:numCache>
                <c:formatCode>General</c:formatCode>
                <c:ptCount val="1"/>
                <c:pt idx="0">
                  <c:v>1800.060718233327</c:v>
                </c:pt>
              </c:numCache>
            </c:numRef>
          </c:yVal>
          <c:smooth val="0"/>
        </c:ser>
        <c:ser>
          <c:idx val="12"/>
          <c:order val="12"/>
          <c:tx>
            <c:strRef>
              <c:f>ClusterXY!$E$20</c:f>
              <c:strCache>
                <c:ptCount val="1"/>
              </c:strCache>
            </c:strRef>
          </c:tx>
          <c:spPr>
            <a:ln w="28575">
              <a:noFill/>
            </a:ln>
          </c:spPr>
          <c:marker>
            <c:symbol val="square"/>
            <c:size val="7"/>
            <c:spPr>
              <a:solidFill>
                <a:srgbClr val="800000"/>
              </a:solidFill>
              <a:ln>
                <a:solidFill>
                  <a:srgbClr val="800000"/>
                </a:solidFill>
              </a:ln>
            </c:spPr>
          </c:marker>
          <c:dLbls>
            <c:showLegendKey val="0"/>
            <c:showVal val="0"/>
            <c:showCatName val="0"/>
            <c:showSerName val="1"/>
            <c:showPercent val="0"/>
            <c:showBubbleSize val="0"/>
            <c:showLeaderLines val="0"/>
          </c:dLbls>
          <c:xVal>
            <c:numRef>
              <c:f>ClusterXY!$F$20</c:f>
              <c:numCache>
                <c:formatCode>General</c:formatCode>
                <c:ptCount val="1"/>
                <c:pt idx="0">
                  <c:v>26496.02</c:v>
                </c:pt>
              </c:numCache>
            </c:numRef>
          </c:xVal>
          <c:yVal>
            <c:numRef>
              <c:f>ClusterXY!$G$20</c:f>
              <c:numCache>
                <c:formatCode>General</c:formatCode>
                <c:ptCount val="1"/>
                <c:pt idx="0">
                  <c:v>1812.009605469047</c:v>
                </c:pt>
              </c:numCache>
            </c:numRef>
          </c:yVal>
          <c:smooth val="0"/>
        </c:ser>
        <c:ser>
          <c:idx val="13"/>
          <c:order val="13"/>
          <c:tx>
            <c:strRef>
              <c:f>ClusterXY!$E$21</c:f>
              <c:strCache>
                <c:ptCount val="1"/>
              </c:strCache>
            </c:strRef>
          </c:tx>
          <c:spPr>
            <a:ln w="28575">
              <a:noFill/>
            </a:ln>
          </c:spPr>
          <c:marker>
            <c:symbol val="square"/>
            <c:size val="7"/>
            <c:spPr>
              <a:solidFill>
                <a:srgbClr val="800000"/>
              </a:solidFill>
              <a:ln>
                <a:solidFill>
                  <a:srgbClr val="800000"/>
                </a:solidFill>
              </a:ln>
            </c:spPr>
          </c:marker>
          <c:dLbls>
            <c:showLegendKey val="0"/>
            <c:showVal val="0"/>
            <c:showCatName val="0"/>
            <c:showSerName val="1"/>
            <c:showPercent val="0"/>
            <c:showBubbleSize val="0"/>
            <c:showLeaderLines val="0"/>
          </c:dLbls>
          <c:xVal>
            <c:numRef>
              <c:f>ClusterXY!$F$21</c:f>
              <c:numCache>
                <c:formatCode>General</c:formatCode>
                <c:ptCount val="1"/>
                <c:pt idx="0">
                  <c:v>29093.88</c:v>
                </c:pt>
              </c:numCache>
            </c:numRef>
          </c:xVal>
          <c:yVal>
            <c:numRef>
              <c:f>ClusterXY!$G$21</c:f>
              <c:numCache>
                <c:formatCode>General</c:formatCode>
                <c:ptCount val="1"/>
                <c:pt idx="0">
                  <c:v>2086.4602505895</c:v>
                </c:pt>
              </c:numCache>
            </c:numRef>
          </c:yVal>
          <c:smooth val="0"/>
        </c:ser>
        <c:ser>
          <c:idx val="14"/>
          <c:order val="14"/>
          <c:tx>
            <c:strRef>
              <c:f>ClusterXY!$E$22</c:f>
              <c:strCache>
                <c:ptCount val="1"/>
              </c:strCache>
            </c:strRef>
          </c:tx>
          <c:spPr>
            <a:ln w="28575">
              <a:noFill/>
            </a:ln>
          </c:spPr>
          <c:marker>
            <c:symbol val="diamond"/>
            <c:size val="7"/>
            <c:spPr>
              <a:solidFill>
                <a:srgbClr val="FF0000"/>
              </a:solidFill>
              <a:ln>
                <a:solidFill>
                  <a:srgbClr val="FF0000"/>
                </a:solidFill>
              </a:ln>
            </c:spPr>
          </c:marker>
          <c:dLbls>
            <c:showLegendKey val="0"/>
            <c:showVal val="0"/>
            <c:showCatName val="0"/>
            <c:showSerName val="1"/>
            <c:showPercent val="0"/>
            <c:showBubbleSize val="0"/>
            <c:showLeaderLines val="0"/>
          </c:dLbls>
          <c:xVal>
            <c:numRef>
              <c:f>ClusterXY!$F$22</c:f>
              <c:numCache>
                <c:formatCode>General</c:formatCode>
                <c:ptCount val="1"/>
                <c:pt idx="0">
                  <c:v>11003.91</c:v>
                </c:pt>
              </c:numCache>
            </c:numRef>
          </c:xVal>
          <c:yVal>
            <c:numRef>
              <c:f>ClusterXY!$G$22</c:f>
              <c:numCache>
                <c:formatCode>General</c:formatCode>
                <c:ptCount val="1"/>
                <c:pt idx="0">
                  <c:v>2252.181548015523</c:v>
                </c:pt>
              </c:numCache>
            </c:numRef>
          </c:yVal>
          <c:smooth val="0"/>
        </c:ser>
        <c:ser>
          <c:idx val="15"/>
          <c:order val="15"/>
          <c:tx>
            <c:strRef>
              <c:f>ClusterXY!$E$23</c:f>
              <c:strCache>
                <c:ptCount val="1"/>
              </c:strCache>
            </c:strRef>
          </c:tx>
          <c:spPr>
            <a:ln w="28575">
              <a:noFill/>
            </a:ln>
          </c:spPr>
          <c:marker>
            <c:symbol val="diamond"/>
            <c:size val="7"/>
            <c:spPr>
              <a:solidFill>
                <a:srgbClr val="FF0000"/>
              </a:solidFill>
              <a:ln>
                <a:solidFill>
                  <a:srgbClr val="FF0000"/>
                </a:solidFill>
              </a:ln>
            </c:spPr>
          </c:marker>
          <c:dLbls>
            <c:showLegendKey val="0"/>
            <c:showVal val="0"/>
            <c:showCatName val="0"/>
            <c:showSerName val="1"/>
            <c:showPercent val="0"/>
            <c:showBubbleSize val="0"/>
            <c:showLeaderLines val="0"/>
          </c:dLbls>
          <c:xVal>
            <c:numRef>
              <c:f>ClusterXY!$F$23</c:f>
              <c:numCache>
                <c:formatCode>General</c:formatCode>
                <c:ptCount val="1"/>
                <c:pt idx="0">
                  <c:v>10609.84</c:v>
                </c:pt>
              </c:numCache>
            </c:numRef>
          </c:xVal>
          <c:yVal>
            <c:numRef>
              <c:f>ClusterXY!$G$23</c:f>
              <c:numCache>
                <c:formatCode>General</c:formatCode>
                <c:ptCount val="1"/>
                <c:pt idx="0">
                  <c:v>2242.80323648355</c:v>
                </c:pt>
              </c:numCache>
            </c:numRef>
          </c:yVal>
          <c:smooth val="0"/>
        </c:ser>
        <c:ser>
          <c:idx val="16"/>
          <c:order val="16"/>
          <c:tx>
            <c:strRef>
              <c:f>ClusterXY!$E$24</c:f>
              <c:strCache>
                <c:ptCount val="1"/>
              </c:strCache>
            </c:strRef>
          </c:tx>
          <c:spPr>
            <a:ln w="28575">
              <a:noFill/>
            </a:ln>
          </c:spPr>
          <c:marker>
            <c:symbol val="diamond"/>
            <c:size val="7"/>
            <c:spPr>
              <a:solidFill>
                <a:srgbClr val="FF0000"/>
              </a:solidFill>
              <a:ln>
                <a:solidFill>
                  <a:srgbClr val="FF0000"/>
                </a:solidFill>
              </a:ln>
            </c:spPr>
          </c:marker>
          <c:dLbls>
            <c:showLegendKey val="0"/>
            <c:showVal val="0"/>
            <c:showCatName val="0"/>
            <c:showSerName val="1"/>
            <c:showPercent val="0"/>
            <c:showBubbleSize val="0"/>
            <c:showLeaderLines val="0"/>
          </c:dLbls>
          <c:xVal>
            <c:numRef>
              <c:f>ClusterXY!$F$24</c:f>
              <c:numCache>
                <c:formatCode>General</c:formatCode>
                <c:ptCount val="1"/>
                <c:pt idx="0">
                  <c:v>10105.37</c:v>
                </c:pt>
              </c:numCache>
            </c:numRef>
          </c:xVal>
          <c:yVal>
            <c:numRef>
              <c:f>ClusterXY!$G$24</c:f>
              <c:numCache>
                <c:formatCode>General</c:formatCode>
                <c:ptCount val="1"/>
                <c:pt idx="0">
                  <c:v>2233.343637183813</c:v>
                </c:pt>
              </c:numCache>
            </c:numRef>
          </c:yVal>
          <c:smooth val="0"/>
        </c:ser>
        <c:ser>
          <c:idx val="17"/>
          <c:order val="17"/>
          <c:tx>
            <c:strRef>
              <c:f>ClusterXY!$E$25</c:f>
              <c:strCache>
                <c:ptCount val="1"/>
              </c:strCache>
            </c:strRef>
          </c:tx>
          <c:spPr>
            <a:ln w="28575">
              <a:noFill/>
            </a:ln>
          </c:spPr>
          <c:marker>
            <c:symbol val="diamond"/>
            <c:size val="7"/>
            <c:spPr>
              <a:solidFill>
                <a:srgbClr val="FF0000"/>
              </a:solidFill>
              <a:ln>
                <a:solidFill>
                  <a:srgbClr val="FF0000"/>
                </a:solidFill>
              </a:ln>
            </c:spPr>
          </c:marker>
          <c:dLbls>
            <c:showLegendKey val="0"/>
            <c:showVal val="0"/>
            <c:showCatName val="0"/>
            <c:showSerName val="1"/>
            <c:showPercent val="0"/>
            <c:showBubbleSize val="0"/>
            <c:showLeaderLines val="0"/>
          </c:dLbls>
          <c:xVal>
            <c:numRef>
              <c:f>ClusterXY!$F$25</c:f>
              <c:numCache>
                <c:formatCode>General</c:formatCode>
                <c:ptCount val="1"/>
                <c:pt idx="0">
                  <c:v>10301.39</c:v>
                </c:pt>
              </c:numCache>
            </c:numRef>
          </c:xVal>
          <c:yVal>
            <c:numRef>
              <c:f>ClusterXY!$G$25</c:f>
              <c:numCache>
                <c:formatCode>General</c:formatCode>
                <c:ptCount val="1"/>
                <c:pt idx="0">
                  <c:v>2271.015812512793</c:v>
                </c:pt>
              </c:numCache>
            </c:numRef>
          </c:yVal>
          <c:smooth val="0"/>
        </c:ser>
        <c:ser>
          <c:idx val="18"/>
          <c:order val="18"/>
          <c:tx>
            <c:strRef>
              <c:f>ClusterXY!$E$26</c:f>
              <c:strCache>
                <c:ptCount val="1"/>
              </c:strCache>
            </c:strRef>
          </c:tx>
          <c:spPr>
            <a:ln w="28575">
              <a:noFill/>
            </a:ln>
          </c:spPr>
          <c:marker>
            <c:symbol val="diamond"/>
            <c:size val="7"/>
            <c:spPr>
              <a:solidFill>
                <a:srgbClr val="FF0000"/>
              </a:solidFill>
              <a:ln>
                <a:solidFill>
                  <a:srgbClr val="FF0000"/>
                </a:solidFill>
              </a:ln>
            </c:spPr>
          </c:marker>
          <c:dLbls>
            <c:showLegendKey val="0"/>
            <c:showVal val="0"/>
            <c:showCatName val="0"/>
            <c:showSerName val="1"/>
            <c:showPercent val="0"/>
            <c:showBubbleSize val="0"/>
            <c:showLeaderLines val="0"/>
          </c:dLbls>
          <c:xVal>
            <c:numRef>
              <c:f>ClusterXY!$F$26</c:f>
              <c:numCache>
                <c:formatCode>General</c:formatCode>
                <c:ptCount val="1"/>
                <c:pt idx="0">
                  <c:v>12410.96</c:v>
                </c:pt>
              </c:numCache>
            </c:numRef>
          </c:xVal>
          <c:yVal>
            <c:numRef>
              <c:f>ClusterXY!$G$26</c:f>
              <c:numCache>
                <c:formatCode>General</c:formatCode>
                <c:ptCount val="1"/>
                <c:pt idx="0">
                  <c:v>2651.786902411187</c:v>
                </c:pt>
              </c:numCache>
            </c:numRef>
          </c:yVal>
          <c:smooth val="0"/>
        </c:ser>
        <c:ser>
          <c:idx val="19"/>
          <c:order val="19"/>
          <c:tx>
            <c:strRef>
              <c:f>ClusterXY!$E$27</c:f>
              <c:strCache>
                <c:ptCount val="1"/>
              </c:strCache>
            </c:strRef>
          </c:tx>
          <c:spPr>
            <a:ln w="28575">
              <a:noFill/>
            </a:ln>
          </c:spPr>
          <c:marker>
            <c:symbol val="diamond"/>
            <c:size val="7"/>
            <c:spPr>
              <a:solidFill>
                <a:srgbClr val="FF0000"/>
              </a:solidFill>
              <a:ln>
                <a:solidFill>
                  <a:srgbClr val="FF0000"/>
                </a:solidFill>
              </a:ln>
            </c:spPr>
          </c:marker>
          <c:dLbls>
            <c:showLegendKey val="0"/>
            <c:showVal val="0"/>
            <c:showCatName val="0"/>
            <c:showSerName val="1"/>
            <c:showPercent val="0"/>
            <c:showBubbleSize val="0"/>
            <c:showLeaderLines val="0"/>
          </c:dLbls>
          <c:xVal>
            <c:numRef>
              <c:f>ClusterXY!$F$27</c:f>
              <c:numCache>
                <c:formatCode>General</c:formatCode>
                <c:ptCount val="1"/>
                <c:pt idx="0">
                  <c:v>9215.360000000001</c:v>
                </c:pt>
              </c:numCache>
            </c:numRef>
          </c:xVal>
          <c:yVal>
            <c:numRef>
              <c:f>ClusterXY!$G$27</c:f>
              <c:numCache>
                <c:formatCode>General</c:formatCode>
                <c:ptCount val="1"/>
                <c:pt idx="0">
                  <c:v>1951.759766923906</c:v>
                </c:pt>
              </c:numCache>
            </c:numRef>
          </c:yVal>
          <c:smooth val="0"/>
        </c:ser>
        <c:ser>
          <c:idx val="20"/>
          <c:order val="20"/>
          <c:tx>
            <c:strRef>
              <c:f>ClusterXY!$E$28</c:f>
              <c:strCache>
                <c:ptCount val="1"/>
              </c:strCache>
            </c:strRef>
          </c:tx>
          <c:spPr>
            <a:ln w="28575">
              <a:noFill/>
            </a:ln>
          </c:spPr>
          <c:marker>
            <c:symbol val="diamond"/>
            <c:size val="7"/>
            <c:spPr>
              <a:solidFill>
                <a:srgbClr val="FF0000"/>
              </a:solidFill>
              <a:ln>
                <a:solidFill>
                  <a:srgbClr val="FF0000"/>
                </a:solidFill>
              </a:ln>
            </c:spPr>
          </c:marker>
          <c:dLbls>
            <c:showLegendKey val="0"/>
            <c:showVal val="0"/>
            <c:showCatName val="0"/>
            <c:showSerName val="1"/>
            <c:showPercent val="0"/>
            <c:showBubbleSize val="0"/>
            <c:showLeaderLines val="0"/>
          </c:dLbls>
          <c:xVal>
            <c:numRef>
              <c:f>ClusterXY!$F$28</c:f>
              <c:numCache>
                <c:formatCode>General</c:formatCode>
                <c:ptCount val="1"/>
                <c:pt idx="0">
                  <c:v>13668.69</c:v>
                </c:pt>
              </c:numCache>
            </c:numRef>
          </c:xVal>
          <c:yVal>
            <c:numRef>
              <c:f>ClusterXY!$G$28</c:f>
              <c:numCache>
                <c:formatCode>General</c:formatCode>
                <c:ptCount val="1"/>
                <c:pt idx="0">
                  <c:v>2501.397857608</c:v>
                </c:pt>
              </c:numCache>
            </c:numRef>
          </c:yVal>
          <c:smooth val="0"/>
        </c:ser>
        <c:ser>
          <c:idx val="21"/>
          <c:order val="21"/>
          <c:tx>
            <c:strRef>
              <c:f>ClusterXY!$E$29</c:f>
              <c:strCache>
                <c:ptCount val="1"/>
              </c:strCache>
            </c:strRef>
          </c:tx>
          <c:spPr>
            <a:ln w="28575">
              <a:noFill/>
            </a:ln>
          </c:spPr>
          <c:marker>
            <c:symbol val="diamond"/>
            <c:size val="7"/>
            <c:spPr>
              <a:solidFill>
                <a:srgbClr val="FF0000"/>
              </a:solidFill>
              <a:ln>
                <a:solidFill>
                  <a:srgbClr val="FF0000"/>
                </a:solidFill>
              </a:ln>
            </c:spPr>
          </c:marker>
          <c:dLbls>
            <c:showLegendKey val="0"/>
            <c:showVal val="0"/>
            <c:showCatName val="0"/>
            <c:showSerName val="1"/>
            <c:showPercent val="0"/>
            <c:showBubbleSize val="0"/>
            <c:showLeaderLines val="0"/>
          </c:dLbls>
          <c:xVal>
            <c:numRef>
              <c:f>ClusterXY!$F$29</c:f>
              <c:numCache>
                <c:formatCode>General</c:formatCode>
                <c:ptCount val="1"/>
                <c:pt idx="0">
                  <c:v>10460.85</c:v>
                </c:pt>
              </c:numCache>
            </c:numRef>
          </c:xVal>
          <c:yVal>
            <c:numRef>
              <c:f>ClusterXY!$G$29</c:f>
              <c:numCache>
                <c:formatCode>General</c:formatCode>
                <c:ptCount val="1"/>
                <c:pt idx="0">
                  <c:v>2128.861505685838</c:v>
                </c:pt>
              </c:numCache>
            </c:numRef>
          </c:yVal>
          <c:smooth val="0"/>
        </c:ser>
        <c:ser>
          <c:idx val="22"/>
          <c:order val="22"/>
          <c:tx>
            <c:strRef>
              <c:f>ClusterXY!$E$30</c:f>
              <c:strCache>
                <c:ptCount val="1"/>
              </c:strCache>
            </c:strRef>
          </c:tx>
          <c:spPr>
            <a:ln w="28575">
              <a:noFill/>
            </a:ln>
          </c:spPr>
          <c:marker>
            <c:symbol val="diamond"/>
            <c:size val="7"/>
            <c:spPr>
              <a:solidFill>
                <a:srgbClr val="FF0000"/>
              </a:solidFill>
              <a:ln>
                <a:solidFill>
                  <a:srgbClr val="FF0000"/>
                </a:solidFill>
              </a:ln>
            </c:spPr>
          </c:marker>
          <c:dLbls>
            <c:showLegendKey val="0"/>
            <c:showVal val="0"/>
            <c:showCatName val="0"/>
            <c:showSerName val="1"/>
            <c:showPercent val="0"/>
            <c:showBubbleSize val="0"/>
            <c:showLeaderLines val="0"/>
          </c:dLbls>
          <c:xVal>
            <c:numRef>
              <c:f>ClusterXY!$F$30</c:f>
              <c:numCache>
                <c:formatCode>General</c:formatCode>
                <c:ptCount val="1"/>
                <c:pt idx="0">
                  <c:v>10162.92</c:v>
                </c:pt>
              </c:numCache>
            </c:numRef>
          </c:xVal>
          <c:yVal>
            <c:numRef>
              <c:f>ClusterXY!$G$30</c:f>
              <c:numCache>
                <c:formatCode>General</c:formatCode>
                <c:ptCount val="1"/>
                <c:pt idx="0">
                  <c:v>2265.131650466537</c:v>
                </c:pt>
              </c:numCache>
            </c:numRef>
          </c:yVal>
          <c:smooth val="0"/>
        </c:ser>
        <c:ser>
          <c:idx val="23"/>
          <c:order val="23"/>
          <c:tx>
            <c:strRef>
              <c:f>ClusterXY!$E$31</c:f>
              <c:strCache>
                <c:ptCount val="1"/>
              </c:strCache>
            </c:strRef>
          </c:tx>
          <c:spPr>
            <a:ln w="28575">
              <a:noFill/>
            </a:ln>
          </c:spPr>
          <c:marker>
            <c:symbol val="diamond"/>
            <c:size val="7"/>
            <c:spPr>
              <a:solidFill>
                <a:srgbClr val="FF0000"/>
              </a:solidFill>
              <a:ln>
                <a:solidFill>
                  <a:srgbClr val="FF0000"/>
                </a:solidFill>
              </a:ln>
            </c:spPr>
          </c:marker>
          <c:dLbls>
            <c:showLegendKey val="0"/>
            <c:showVal val="0"/>
            <c:showCatName val="0"/>
            <c:showSerName val="1"/>
            <c:showPercent val="0"/>
            <c:showBubbleSize val="0"/>
            <c:showLeaderLines val="0"/>
          </c:dLbls>
          <c:xVal>
            <c:numRef>
              <c:f>ClusterXY!$F$31</c:f>
              <c:numCache>
                <c:formatCode>General</c:formatCode>
                <c:ptCount val="1"/>
                <c:pt idx="0">
                  <c:v>11897.67</c:v>
                </c:pt>
              </c:numCache>
            </c:numRef>
          </c:xVal>
          <c:yVal>
            <c:numRef>
              <c:f>ClusterXY!$G$31</c:f>
              <c:numCache>
                <c:formatCode>General</c:formatCode>
                <c:ptCount val="1"/>
                <c:pt idx="0">
                  <c:v>2191.747235659037</c:v>
                </c:pt>
              </c:numCache>
            </c:numRef>
          </c:yVal>
          <c:smooth val="0"/>
        </c:ser>
        <c:ser>
          <c:idx val="24"/>
          <c:order val="24"/>
          <c:tx>
            <c:strRef>
              <c:f>ClusterXY!$E$32</c:f>
              <c:strCache>
                <c:ptCount val="1"/>
              </c:strCache>
            </c:strRef>
          </c:tx>
          <c:spPr>
            <a:ln w="28575">
              <a:noFill/>
            </a:ln>
          </c:spPr>
          <c:marker>
            <c:symbol val="diamond"/>
            <c:size val="7"/>
            <c:spPr>
              <a:solidFill>
                <a:srgbClr val="FF0000"/>
              </a:solidFill>
              <a:ln>
                <a:solidFill>
                  <a:srgbClr val="FF0000"/>
                </a:solidFill>
              </a:ln>
            </c:spPr>
          </c:marker>
          <c:dLbls>
            <c:showLegendKey val="0"/>
            <c:showVal val="0"/>
            <c:showCatName val="0"/>
            <c:showSerName val="1"/>
            <c:showPercent val="0"/>
            <c:showBubbleSize val="0"/>
            <c:showLeaderLines val="0"/>
          </c:dLbls>
          <c:xVal>
            <c:numRef>
              <c:f>ClusterXY!$F$32</c:f>
              <c:numCache>
                <c:formatCode>General</c:formatCode>
                <c:ptCount val="1"/>
                <c:pt idx="0">
                  <c:v>9608.91</c:v>
                </c:pt>
              </c:numCache>
            </c:numRef>
          </c:xVal>
          <c:yVal>
            <c:numRef>
              <c:f>ClusterXY!$G$32</c:f>
              <c:numCache>
                <c:formatCode>General</c:formatCode>
                <c:ptCount val="1"/>
                <c:pt idx="0">
                  <c:v>2093.578871965945</c:v>
                </c:pt>
              </c:numCache>
            </c:numRef>
          </c:yVal>
          <c:smooth val="0"/>
        </c:ser>
        <c:ser>
          <c:idx val="25"/>
          <c:order val="25"/>
          <c:tx>
            <c:strRef>
              <c:f>ClusterXY!$E$33</c:f>
              <c:strCache>
                <c:ptCount val="1"/>
              </c:strCache>
            </c:strRef>
          </c:tx>
          <c:spPr>
            <a:ln w="28575">
              <a:noFill/>
            </a:ln>
          </c:spPr>
          <c:marker>
            <c:symbol val="diamond"/>
            <c:size val="7"/>
            <c:spPr>
              <a:solidFill>
                <a:srgbClr val="FF0000"/>
              </a:solidFill>
              <a:ln>
                <a:solidFill>
                  <a:srgbClr val="FF0000"/>
                </a:solidFill>
              </a:ln>
            </c:spPr>
          </c:marker>
          <c:dLbls>
            <c:showLegendKey val="0"/>
            <c:showVal val="0"/>
            <c:showCatName val="0"/>
            <c:showSerName val="1"/>
            <c:showPercent val="0"/>
            <c:showBubbleSize val="0"/>
            <c:showLeaderLines val="0"/>
          </c:dLbls>
          <c:xVal>
            <c:numRef>
              <c:f>ClusterXY!$F$33</c:f>
              <c:numCache>
                <c:formatCode>General</c:formatCode>
                <c:ptCount val="1"/>
                <c:pt idx="0">
                  <c:v>10403.04</c:v>
                </c:pt>
              </c:numCache>
            </c:numRef>
          </c:xVal>
          <c:yVal>
            <c:numRef>
              <c:f>ClusterXY!$G$33</c:f>
              <c:numCache>
                <c:formatCode>General</c:formatCode>
                <c:ptCount val="1"/>
                <c:pt idx="0">
                  <c:v>2271.778190226956</c:v>
                </c:pt>
              </c:numCache>
            </c:numRef>
          </c:yVal>
          <c:smooth val="0"/>
        </c:ser>
        <c:ser>
          <c:idx val="26"/>
          <c:order val="26"/>
          <c:tx>
            <c:strRef>
              <c:f>ClusterXY!$E$34</c:f>
              <c:strCache>
                <c:ptCount val="1"/>
              </c:strCache>
            </c:strRef>
          </c:tx>
          <c:spPr>
            <a:ln w="28575">
              <a:noFill/>
            </a:ln>
          </c:spPr>
          <c:marker>
            <c:symbol val="diamond"/>
            <c:size val="7"/>
            <c:spPr>
              <a:solidFill>
                <a:srgbClr val="FF0000"/>
              </a:solidFill>
              <a:ln>
                <a:solidFill>
                  <a:srgbClr val="FF0000"/>
                </a:solidFill>
              </a:ln>
            </c:spPr>
          </c:marker>
          <c:dLbls>
            <c:showLegendKey val="0"/>
            <c:showVal val="0"/>
            <c:showCatName val="0"/>
            <c:showSerName val="1"/>
            <c:showPercent val="0"/>
            <c:showBubbleSize val="0"/>
            <c:showLeaderLines val="0"/>
          </c:dLbls>
          <c:xVal>
            <c:numRef>
              <c:f>ClusterXY!$F$34</c:f>
              <c:numCache>
                <c:formatCode>General</c:formatCode>
                <c:ptCount val="1"/>
                <c:pt idx="0">
                  <c:v>10428.28</c:v>
                </c:pt>
              </c:numCache>
            </c:numRef>
          </c:xVal>
          <c:yVal>
            <c:numRef>
              <c:f>ClusterXY!$G$34</c:f>
              <c:numCache>
                <c:formatCode>General</c:formatCode>
                <c:ptCount val="1"/>
                <c:pt idx="0">
                  <c:v>2273.001601699968</c:v>
                </c:pt>
              </c:numCache>
            </c:numRef>
          </c:yVal>
          <c:smooth val="0"/>
        </c:ser>
        <c:ser>
          <c:idx val="27"/>
          <c:order val="27"/>
          <c:tx>
            <c:strRef>
              <c:f>ClusterXY!$E$35</c:f>
              <c:strCache>
                <c:ptCount val="1"/>
              </c:strCache>
            </c:strRef>
          </c:tx>
          <c:spPr>
            <a:ln w="28575">
              <a:noFill/>
            </a:ln>
          </c:spPr>
          <c:marker>
            <c:symbol val="triangle"/>
            <c:size val="7"/>
            <c:spPr>
              <a:solidFill>
                <a:srgbClr val="FF6600"/>
              </a:solidFill>
              <a:ln>
                <a:solidFill>
                  <a:srgbClr val="FF6600"/>
                </a:solidFill>
              </a:ln>
            </c:spPr>
          </c:marker>
          <c:dLbls>
            <c:showLegendKey val="0"/>
            <c:showVal val="0"/>
            <c:showCatName val="0"/>
            <c:showSerName val="1"/>
            <c:showPercent val="0"/>
            <c:showBubbleSize val="0"/>
            <c:showLeaderLines val="0"/>
          </c:dLbls>
          <c:xVal>
            <c:numRef>
              <c:f>ClusterXY!$F$35</c:f>
              <c:numCache>
                <c:formatCode>General</c:formatCode>
                <c:ptCount val="1"/>
                <c:pt idx="0">
                  <c:v>11454.48</c:v>
                </c:pt>
              </c:numCache>
            </c:numRef>
          </c:xVal>
          <c:yVal>
            <c:numRef>
              <c:f>ClusterXY!$G$35</c:f>
              <c:numCache>
                <c:formatCode>General</c:formatCode>
                <c:ptCount val="1"/>
                <c:pt idx="0">
                  <c:v>2257.718993060341</c:v>
                </c:pt>
              </c:numCache>
            </c:numRef>
          </c:yVal>
          <c:smooth val="0"/>
        </c:ser>
        <c:ser>
          <c:idx val="28"/>
          <c:order val="28"/>
          <c:tx>
            <c:strRef>
              <c:f>ClusterXY!$E$36</c:f>
              <c:strCache>
                <c:ptCount val="1"/>
              </c:strCache>
            </c:strRef>
          </c:tx>
          <c:spPr>
            <a:ln w="28575">
              <a:noFill/>
            </a:ln>
          </c:spPr>
          <c:marker>
            <c:symbol val="triangle"/>
            <c:size val="7"/>
            <c:spPr>
              <a:solidFill>
                <a:srgbClr val="FF6600"/>
              </a:solidFill>
              <a:ln>
                <a:solidFill>
                  <a:srgbClr val="FF6600"/>
                </a:solidFill>
              </a:ln>
            </c:spPr>
          </c:marker>
          <c:dLbls>
            <c:showLegendKey val="0"/>
            <c:showVal val="0"/>
            <c:showCatName val="0"/>
            <c:showSerName val="1"/>
            <c:showPercent val="0"/>
            <c:showBubbleSize val="0"/>
            <c:showLeaderLines val="0"/>
          </c:dLbls>
          <c:xVal>
            <c:numRef>
              <c:f>ClusterXY!$F$36</c:f>
              <c:numCache>
                <c:formatCode>General</c:formatCode>
                <c:ptCount val="1"/>
                <c:pt idx="0">
                  <c:v>11404.53</c:v>
                </c:pt>
              </c:numCache>
            </c:numRef>
          </c:xVal>
          <c:yVal>
            <c:numRef>
              <c:f>ClusterXY!$G$36</c:f>
              <c:numCache>
                <c:formatCode>General</c:formatCode>
                <c:ptCount val="1"/>
                <c:pt idx="0">
                  <c:v>2253.48475875576</c:v>
                </c:pt>
              </c:numCache>
            </c:numRef>
          </c:yVal>
          <c:smooth val="0"/>
        </c:ser>
        <c:ser>
          <c:idx val="29"/>
          <c:order val="29"/>
          <c:tx>
            <c:strRef>
              <c:f>ClusterXY!$E$37</c:f>
              <c:strCache>
                <c:ptCount val="1"/>
              </c:strCache>
            </c:strRef>
          </c:tx>
          <c:spPr>
            <a:ln w="28575">
              <a:noFill/>
            </a:ln>
          </c:spPr>
          <c:marker>
            <c:symbol val="triangle"/>
            <c:size val="7"/>
            <c:spPr>
              <a:solidFill>
                <a:srgbClr val="FF6600"/>
              </a:solidFill>
              <a:ln>
                <a:solidFill>
                  <a:srgbClr val="FF6600"/>
                </a:solidFill>
              </a:ln>
            </c:spPr>
          </c:marker>
          <c:dLbls>
            <c:showLegendKey val="0"/>
            <c:showVal val="0"/>
            <c:showCatName val="0"/>
            <c:showSerName val="1"/>
            <c:showPercent val="0"/>
            <c:showBubbleSize val="0"/>
            <c:showLeaderLines val="0"/>
          </c:dLbls>
          <c:xVal>
            <c:numRef>
              <c:f>ClusterXY!$F$37</c:f>
              <c:numCache>
                <c:formatCode>General</c:formatCode>
                <c:ptCount val="1"/>
                <c:pt idx="0">
                  <c:v>13422.54</c:v>
                </c:pt>
              </c:numCache>
            </c:numRef>
          </c:xVal>
          <c:yVal>
            <c:numRef>
              <c:f>ClusterXY!$G$37</c:f>
              <c:numCache>
                <c:formatCode>General</c:formatCode>
                <c:ptCount val="1"/>
                <c:pt idx="0">
                  <c:v>2634.80848418351</c:v>
                </c:pt>
              </c:numCache>
            </c:numRef>
          </c:yVal>
          <c:smooth val="0"/>
        </c:ser>
        <c:ser>
          <c:idx val="30"/>
          <c:order val="30"/>
          <c:tx>
            <c:strRef>
              <c:f>ClusterXY!$E$38</c:f>
              <c:strCache>
                <c:ptCount val="1"/>
              </c:strCache>
            </c:strRef>
          </c:tx>
          <c:spPr>
            <a:ln w="28575">
              <a:noFill/>
            </a:ln>
          </c:spPr>
          <c:marker>
            <c:symbol val="triangle"/>
            <c:size val="7"/>
            <c:spPr>
              <a:solidFill>
                <a:srgbClr val="FF6600"/>
              </a:solidFill>
              <a:ln>
                <a:solidFill>
                  <a:srgbClr val="FF6600"/>
                </a:solidFill>
              </a:ln>
            </c:spPr>
          </c:marker>
          <c:dLbls>
            <c:showLegendKey val="0"/>
            <c:showVal val="0"/>
            <c:showCatName val="0"/>
            <c:showSerName val="1"/>
            <c:showPercent val="0"/>
            <c:showBubbleSize val="0"/>
            <c:showLeaderLines val="0"/>
          </c:dLbls>
          <c:xVal>
            <c:numRef>
              <c:f>ClusterXY!$F$38</c:f>
              <c:numCache>
                <c:formatCode>General</c:formatCode>
                <c:ptCount val="1"/>
                <c:pt idx="0">
                  <c:v>10126.56</c:v>
                </c:pt>
              </c:numCache>
            </c:numRef>
          </c:xVal>
          <c:yVal>
            <c:numRef>
              <c:f>ClusterXY!$G$38</c:f>
              <c:numCache>
                <c:formatCode>General</c:formatCode>
                <c:ptCount val="1"/>
                <c:pt idx="0">
                  <c:v>1935.878982196791</c:v>
                </c:pt>
              </c:numCache>
            </c:numRef>
          </c:yVal>
          <c:smooth val="0"/>
        </c:ser>
        <c:ser>
          <c:idx val="31"/>
          <c:order val="31"/>
          <c:tx>
            <c:strRef>
              <c:f>ClusterXY!$E$39</c:f>
              <c:strCache>
                <c:ptCount val="1"/>
              </c:strCache>
            </c:strRef>
          </c:tx>
          <c:spPr>
            <a:ln w="28575">
              <a:noFill/>
            </a:ln>
          </c:spPr>
          <c:marker>
            <c:symbol val="triangle"/>
            <c:size val="7"/>
            <c:spPr>
              <a:solidFill>
                <a:srgbClr val="FF6600"/>
              </a:solidFill>
              <a:ln>
                <a:solidFill>
                  <a:srgbClr val="FF6600"/>
                </a:solidFill>
              </a:ln>
            </c:spPr>
          </c:marker>
          <c:dLbls>
            <c:showLegendKey val="0"/>
            <c:showVal val="0"/>
            <c:showCatName val="0"/>
            <c:showSerName val="1"/>
            <c:showPercent val="0"/>
            <c:showBubbleSize val="0"/>
            <c:showLeaderLines val="0"/>
          </c:dLbls>
          <c:xVal>
            <c:numRef>
              <c:f>ClusterXY!$F$39</c:f>
              <c:numCache>
                <c:formatCode>General</c:formatCode>
                <c:ptCount val="1"/>
                <c:pt idx="0">
                  <c:v>15239.54</c:v>
                </c:pt>
              </c:numCache>
            </c:numRef>
          </c:xVal>
          <c:yVal>
            <c:numRef>
              <c:f>ClusterXY!$G$39</c:f>
              <c:numCache>
                <c:formatCode>General</c:formatCode>
                <c:ptCount val="1"/>
                <c:pt idx="0">
                  <c:v>2538.344680254987</c:v>
                </c:pt>
              </c:numCache>
            </c:numRef>
          </c:yVal>
          <c:smooth val="0"/>
        </c:ser>
        <c:ser>
          <c:idx val="32"/>
          <c:order val="32"/>
          <c:tx>
            <c:strRef>
              <c:f>ClusterXY!$E$40</c:f>
              <c:strCache>
                <c:ptCount val="1"/>
              </c:strCache>
            </c:strRef>
          </c:tx>
          <c:spPr>
            <a:ln w="28575">
              <a:noFill/>
            </a:ln>
          </c:spPr>
          <c:marker>
            <c:symbol val="triangle"/>
            <c:size val="7"/>
            <c:spPr>
              <a:solidFill>
                <a:srgbClr val="FF6600"/>
              </a:solidFill>
              <a:ln>
                <a:solidFill>
                  <a:srgbClr val="FF6600"/>
                </a:solidFill>
              </a:ln>
            </c:spPr>
          </c:marker>
          <c:dLbls>
            <c:showLegendKey val="0"/>
            <c:showVal val="0"/>
            <c:showCatName val="0"/>
            <c:showSerName val="1"/>
            <c:showPercent val="0"/>
            <c:showBubbleSize val="0"/>
            <c:showLeaderLines val="0"/>
          </c:dLbls>
          <c:xVal>
            <c:numRef>
              <c:f>ClusterXY!$F$40</c:f>
              <c:numCache>
                <c:formatCode>General</c:formatCode>
                <c:ptCount val="1"/>
                <c:pt idx="0">
                  <c:v>11187.8</c:v>
                </c:pt>
              </c:numCache>
            </c:numRef>
          </c:xVal>
          <c:yVal>
            <c:numRef>
              <c:f>ClusterXY!$G$40</c:f>
              <c:numCache>
                <c:formatCode>General</c:formatCode>
                <c:ptCount val="1"/>
                <c:pt idx="0">
                  <c:v>2099.557575187814</c:v>
                </c:pt>
              </c:numCache>
            </c:numRef>
          </c:yVal>
          <c:smooth val="0"/>
        </c:ser>
        <c:ser>
          <c:idx val="33"/>
          <c:order val="33"/>
          <c:tx>
            <c:strRef>
              <c:f>ClusterXY!$E$41</c:f>
              <c:strCache>
                <c:ptCount val="1"/>
              </c:strCache>
            </c:strRef>
          </c:tx>
          <c:spPr>
            <a:ln w="28575">
              <a:noFill/>
            </a:ln>
          </c:spPr>
          <c:marker>
            <c:symbol val="triangle"/>
            <c:size val="7"/>
            <c:spPr>
              <a:solidFill>
                <a:srgbClr val="FF6600"/>
              </a:solidFill>
              <a:ln>
                <a:solidFill>
                  <a:srgbClr val="FF6600"/>
                </a:solidFill>
              </a:ln>
            </c:spPr>
          </c:marker>
          <c:dLbls>
            <c:showLegendKey val="0"/>
            <c:showVal val="0"/>
            <c:showCatName val="0"/>
            <c:showSerName val="1"/>
            <c:showPercent val="0"/>
            <c:showBubbleSize val="0"/>
            <c:showLeaderLines val="0"/>
          </c:dLbls>
          <c:xVal>
            <c:numRef>
              <c:f>ClusterXY!$F$41</c:f>
              <c:numCache>
                <c:formatCode>General</c:formatCode>
                <c:ptCount val="1"/>
                <c:pt idx="0">
                  <c:v>11092.17</c:v>
                </c:pt>
              </c:numCache>
            </c:numRef>
          </c:xVal>
          <c:yVal>
            <c:numRef>
              <c:f>ClusterXY!$G$41</c:f>
              <c:numCache>
                <c:formatCode>General</c:formatCode>
                <c:ptCount val="1"/>
                <c:pt idx="0">
                  <c:v>2248.002431048819</c:v>
                </c:pt>
              </c:numCache>
            </c:numRef>
          </c:yVal>
          <c:smooth val="0"/>
        </c:ser>
        <c:ser>
          <c:idx val="34"/>
          <c:order val="34"/>
          <c:tx>
            <c:strRef>
              <c:f>ClusterXY!$E$42</c:f>
              <c:strCache>
                <c:ptCount val="1"/>
              </c:strCache>
            </c:strRef>
          </c:tx>
          <c:spPr>
            <a:ln w="28575">
              <a:noFill/>
            </a:ln>
          </c:spPr>
          <c:marker>
            <c:symbol val="triangle"/>
            <c:size val="7"/>
            <c:spPr>
              <a:solidFill>
                <a:srgbClr val="FF6600"/>
              </a:solidFill>
              <a:ln>
                <a:solidFill>
                  <a:srgbClr val="FF6600"/>
                </a:solidFill>
              </a:ln>
            </c:spPr>
          </c:marker>
          <c:dLbls>
            <c:showLegendKey val="0"/>
            <c:showVal val="0"/>
            <c:showCatName val="0"/>
            <c:showSerName val="1"/>
            <c:showPercent val="0"/>
            <c:showBubbleSize val="0"/>
            <c:showLeaderLines val="0"/>
          </c:dLbls>
          <c:xVal>
            <c:numRef>
              <c:f>ClusterXY!$F$42</c:f>
              <c:numCache>
                <c:formatCode>General</c:formatCode>
                <c:ptCount val="1"/>
                <c:pt idx="0">
                  <c:v>12781.96</c:v>
                </c:pt>
              </c:numCache>
            </c:numRef>
          </c:xVal>
          <c:yVal>
            <c:numRef>
              <c:f>ClusterXY!$G$42</c:f>
              <c:numCache>
                <c:formatCode>General</c:formatCode>
                <c:ptCount val="1"/>
                <c:pt idx="0">
                  <c:v>2168.664875436083</c:v>
                </c:pt>
              </c:numCache>
            </c:numRef>
          </c:yVal>
          <c:smooth val="0"/>
        </c:ser>
        <c:ser>
          <c:idx val="35"/>
          <c:order val="35"/>
          <c:tx>
            <c:strRef>
              <c:f>ClusterXY!$E$43</c:f>
              <c:strCache>
                <c:ptCount val="1"/>
              </c:strCache>
            </c:strRef>
          </c:tx>
          <c:spPr>
            <a:ln w="28575">
              <a:noFill/>
            </a:ln>
          </c:spPr>
          <c:marker>
            <c:symbol val="triangle"/>
            <c:size val="7"/>
            <c:spPr>
              <a:solidFill>
                <a:srgbClr val="FF6600"/>
              </a:solidFill>
              <a:ln>
                <a:solidFill>
                  <a:srgbClr val="FF6600"/>
                </a:solidFill>
              </a:ln>
            </c:spPr>
          </c:marker>
          <c:dLbls>
            <c:showLegendKey val="0"/>
            <c:showVal val="0"/>
            <c:showCatName val="0"/>
            <c:showSerName val="1"/>
            <c:showPercent val="0"/>
            <c:showBubbleSize val="0"/>
            <c:showLeaderLines val="0"/>
          </c:dLbls>
          <c:xVal>
            <c:numRef>
              <c:f>ClusterXY!$F$43</c:f>
              <c:numCache>
                <c:formatCode>General</c:formatCode>
                <c:ptCount val="1"/>
                <c:pt idx="0">
                  <c:v>11639.16</c:v>
                </c:pt>
              </c:numCache>
            </c:numRef>
          </c:xVal>
          <c:yVal>
            <c:numRef>
              <c:f>ClusterXY!$G$43</c:f>
              <c:numCache>
                <c:formatCode>General</c:formatCode>
                <c:ptCount val="1"/>
                <c:pt idx="0">
                  <c:v>2262.705959827358</c:v>
                </c:pt>
              </c:numCache>
            </c:numRef>
          </c:yVal>
          <c:smooth val="0"/>
        </c:ser>
        <c:ser>
          <c:idx val="36"/>
          <c:order val="36"/>
          <c:tx>
            <c:strRef>
              <c:f>ClusterXY!$E$44</c:f>
              <c:strCache>
                <c:ptCount val="1"/>
              </c:strCache>
            </c:strRef>
          </c:tx>
          <c:spPr>
            <a:ln w="28575">
              <a:noFill/>
            </a:ln>
          </c:spPr>
          <c:marker>
            <c:symbol val="triangle"/>
            <c:size val="7"/>
            <c:spPr>
              <a:solidFill>
                <a:srgbClr val="FF6600"/>
              </a:solidFill>
              <a:ln>
                <a:solidFill>
                  <a:srgbClr val="FF6600"/>
                </a:solidFill>
              </a:ln>
            </c:spPr>
          </c:marker>
          <c:dLbls>
            <c:showLegendKey val="0"/>
            <c:showVal val="0"/>
            <c:showCatName val="0"/>
            <c:showSerName val="1"/>
            <c:showPercent val="0"/>
            <c:showBubbleSize val="0"/>
            <c:showLeaderLines val="0"/>
          </c:dLbls>
          <c:xVal>
            <c:numRef>
              <c:f>ClusterXY!$F$44</c:f>
              <c:numCache>
                <c:formatCode>General</c:formatCode>
                <c:ptCount val="1"/>
                <c:pt idx="0">
                  <c:v>11265.24</c:v>
                </c:pt>
              </c:numCache>
            </c:numRef>
          </c:xVal>
          <c:yVal>
            <c:numRef>
              <c:f>ClusterXY!$G$44</c:f>
              <c:numCache>
                <c:formatCode>General</c:formatCode>
                <c:ptCount val="1"/>
                <c:pt idx="0">
                  <c:v>2236.939597948661</c:v>
                </c:pt>
              </c:numCache>
            </c:numRef>
          </c:yVal>
          <c:smooth val="0"/>
        </c:ser>
        <c:ser>
          <c:idx val="37"/>
          <c:order val="37"/>
          <c:tx>
            <c:strRef>
              <c:f>ClusterXY!$E$45</c:f>
              <c:strCache>
                <c:ptCount val="1"/>
              </c:strCache>
            </c:strRef>
          </c:tx>
          <c:spPr>
            <a:ln w="28575">
              <a:noFill/>
            </a:ln>
          </c:spPr>
          <c:marker>
            <c:symbol val="triangle"/>
            <c:size val="7"/>
            <c:spPr>
              <a:solidFill>
                <a:srgbClr val="FF6600"/>
              </a:solidFill>
              <a:ln>
                <a:solidFill>
                  <a:srgbClr val="FF6600"/>
                </a:solidFill>
              </a:ln>
            </c:spPr>
          </c:marker>
          <c:dLbls>
            <c:showLegendKey val="0"/>
            <c:showVal val="0"/>
            <c:showCatName val="0"/>
            <c:showSerName val="1"/>
            <c:showPercent val="0"/>
            <c:showBubbleSize val="0"/>
            <c:showLeaderLines val="0"/>
          </c:dLbls>
          <c:xVal>
            <c:numRef>
              <c:f>ClusterXY!$F$45</c:f>
              <c:numCache>
                <c:formatCode>General</c:formatCode>
                <c:ptCount val="1"/>
                <c:pt idx="0">
                  <c:v>10650.9</c:v>
                </c:pt>
              </c:numCache>
            </c:numRef>
          </c:xVal>
          <c:yVal>
            <c:numRef>
              <c:f>ClusterXY!$G$45</c:f>
              <c:numCache>
                <c:formatCode>General</c:formatCode>
                <c:ptCount val="1"/>
                <c:pt idx="0">
                  <c:v>2147.752477785577</c:v>
                </c:pt>
              </c:numCache>
            </c:numRef>
          </c:yVal>
          <c:smooth val="0"/>
        </c:ser>
        <c:ser>
          <c:idx val="38"/>
          <c:order val="38"/>
          <c:tx>
            <c:strRef>
              <c:f>ClusterXY!$E$46</c:f>
              <c:strCache>
                <c:ptCount val="1"/>
              </c:strCache>
            </c:strRef>
          </c:tx>
          <c:spPr>
            <a:ln w="28575">
              <a:noFill/>
            </a:ln>
          </c:spPr>
          <c:marker>
            <c:symbol val="triangle"/>
            <c:size val="7"/>
            <c:spPr>
              <a:solidFill>
                <a:srgbClr val="FF6600"/>
              </a:solidFill>
              <a:ln>
                <a:solidFill>
                  <a:srgbClr val="FF6600"/>
                </a:solidFill>
              </a:ln>
            </c:spPr>
          </c:marker>
          <c:dLbls>
            <c:showLegendKey val="0"/>
            <c:showVal val="0"/>
            <c:showCatName val="0"/>
            <c:showSerName val="1"/>
            <c:showPercent val="0"/>
            <c:showBubbleSize val="0"/>
            <c:showLeaderLines val="0"/>
          </c:dLbls>
          <c:xVal>
            <c:numRef>
              <c:f>ClusterXY!$F$46</c:f>
              <c:numCache>
                <c:formatCode>General</c:formatCode>
                <c:ptCount val="1"/>
                <c:pt idx="0">
                  <c:v>11410.86</c:v>
                </c:pt>
              </c:numCache>
            </c:numRef>
          </c:xVal>
          <c:yVal>
            <c:numRef>
              <c:f>ClusterXY!$G$46</c:f>
              <c:numCache>
                <c:formatCode>General</c:formatCode>
                <c:ptCount val="1"/>
                <c:pt idx="0">
                  <c:v>2256.8993780447</c:v>
                </c:pt>
              </c:numCache>
            </c:numRef>
          </c:yVal>
          <c:smooth val="0"/>
        </c:ser>
        <c:ser>
          <c:idx val="39"/>
          <c:order val="39"/>
          <c:tx>
            <c:strRef>
              <c:f>ClusterXY!$E$47</c:f>
              <c:strCache>
                <c:ptCount val="1"/>
              </c:strCache>
            </c:strRef>
          </c:tx>
          <c:spPr>
            <a:ln w="28575">
              <a:noFill/>
            </a:ln>
          </c:spPr>
          <c:marker>
            <c:symbol val="triangle"/>
            <c:size val="7"/>
            <c:spPr>
              <a:solidFill>
                <a:srgbClr val="FF6600"/>
              </a:solidFill>
              <a:ln>
                <a:solidFill>
                  <a:srgbClr val="FF6600"/>
                </a:solidFill>
              </a:ln>
            </c:spPr>
          </c:marker>
          <c:dLbls>
            <c:showLegendKey val="0"/>
            <c:showVal val="0"/>
            <c:showCatName val="0"/>
            <c:showSerName val="1"/>
            <c:showPercent val="0"/>
            <c:showBubbleSize val="0"/>
            <c:showLeaderLines val="0"/>
          </c:dLbls>
          <c:xVal>
            <c:numRef>
              <c:f>ClusterXY!$F$47</c:f>
              <c:numCache>
                <c:formatCode>General</c:formatCode>
                <c:ptCount val="1"/>
                <c:pt idx="0">
                  <c:v>11053.06</c:v>
                </c:pt>
              </c:numCache>
            </c:numRef>
          </c:xVal>
          <c:yVal>
            <c:numRef>
              <c:f>ClusterXY!$G$47</c:f>
              <c:numCache>
                <c:formatCode>General</c:formatCode>
                <c:ptCount val="1"/>
                <c:pt idx="0">
                  <c:v>2257.273452358341</c:v>
                </c:pt>
              </c:numCache>
            </c:numRef>
          </c:yVal>
          <c:smooth val="0"/>
        </c:ser>
        <c:ser>
          <c:idx val="40"/>
          <c:order val="40"/>
          <c:tx>
            <c:strRef>
              <c:f>ClusterXY!$E$48</c:f>
              <c:strCache>
                <c:ptCount val="1"/>
              </c:strCache>
            </c:strRef>
          </c:tx>
          <c:spPr>
            <a:ln w="28575">
              <a:noFill/>
            </a:ln>
          </c:spPr>
          <c:marker>
            <c:symbol val="x"/>
            <c:size val="7"/>
            <c:spPr>
              <a:solidFill>
                <a:srgbClr val="CCFFCC"/>
              </a:solidFill>
              <a:ln>
                <a:solidFill>
                  <a:srgbClr val="008000"/>
                </a:solidFill>
              </a:ln>
            </c:spPr>
          </c:marker>
          <c:dLbls>
            <c:showLegendKey val="0"/>
            <c:showVal val="0"/>
            <c:showCatName val="0"/>
            <c:showSerName val="1"/>
            <c:showPercent val="0"/>
            <c:showBubbleSize val="0"/>
            <c:showLeaderLines val="0"/>
          </c:dLbls>
          <c:xVal>
            <c:numRef>
              <c:f>ClusterXY!$F$48</c:f>
              <c:numCache>
                <c:formatCode>General</c:formatCode>
                <c:ptCount val="1"/>
                <c:pt idx="0">
                  <c:v>22596.89</c:v>
                </c:pt>
              </c:numCache>
            </c:numRef>
          </c:xVal>
          <c:yVal>
            <c:numRef>
              <c:f>ClusterXY!$G$48</c:f>
              <c:numCache>
                <c:formatCode>General</c:formatCode>
                <c:ptCount val="1"/>
                <c:pt idx="0">
                  <c:v>1724.321450463485</c:v>
                </c:pt>
              </c:numCache>
            </c:numRef>
          </c:yVal>
          <c:smooth val="0"/>
        </c:ser>
        <c:ser>
          <c:idx val="41"/>
          <c:order val="41"/>
          <c:tx>
            <c:strRef>
              <c:f>ClusterXY!$E$49</c:f>
              <c:strCache>
                <c:ptCount val="1"/>
              </c:strCache>
            </c:strRef>
          </c:tx>
          <c:spPr>
            <a:ln w="28575">
              <a:noFill/>
            </a:ln>
          </c:spPr>
          <c:marker>
            <c:symbol val="x"/>
            <c:size val="7"/>
            <c:spPr>
              <a:solidFill>
                <a:srgbClr val="CCFFCC"/>
              </a:solidFill>
              <a:ln>
                <a:solidFill>
                  <a:srgbClr val="008000"/>
                </a:solidFill>
              </a:ln>
            </c:spPr>
          </c:marker>
          <c:dLbls>
            <c:showLegendKey val="0"/>
            <c:showVal val="0"/>
            <c:showCatName val="0"/>
            <c:showSerName val="1"/>
            <c:showPercent val="0"/>
            <c:showBubbleSize val="0"/>
            <c:showLeaderLines val="0"/>
          </c:dLbls>
          <c:xVal>
            <c:numRef>
              <c:f>ClusterXY!$F$49</c:f>
              <c:numCache>
                <c:formatCode>General</c:formatCode>
                <c:ptCount val="1"/>
                <c:pt idx="0">
                  <c:v>22876.59999999999</c:v>
                </c:pt>
              </c:numCache>
            </c:numRef>
          </c:xVal>
          <c:yVal>
            <c:numRef>
              <c:f>ClusterXY!$G$49</c:f>
              <c:numCache>
                <c:formatCode>General</c:formatCode>
                <c:ptCount val="1"/>
                <c:pt idx="0">
                  <c:v>1737.98140379686</c:v>
                </c:pt>
              </c:numCache>
            </c:numRef>
          </c:yVal>
          <c:smooth val="0"/>
        </c:ser>
        <c:ser>
          <c:idx val="42"/>
          <c:order val="42"/>
          <c:tx>
            <c:strRef>
              <c:f>ClusterXY!$E$50</c:f>
              <c:strCache>
                <c:ptCount val="1"/>
              </c:strCache>
            </c:strRef>
          </c:tx>
          <c:spPr>
            <a:ln w="28575">
              <a:noFill/>
            </a:ln>
          </c:spPr>
          <c:marker>
            <c:symbol val="x"/>
            <c:size val="7"/>
            <c:spPr>
              <a:solidFill>
                <a:srgbClr val="CCFFCC"/>
              </a:solidFill>
              <a:ln>
                <a:solidFill>
                  <a:srgbClr val="008000"/>
                </a:solidFill>
              </a:ln>
            </c:spPr>
          </c:marker>
          <c:dLbls>
            <c:showLegendKey val="0"/>
            <c:showVal val="0"/>
            <c:showCatName val="0"/>
            <c:showSerName val="1"/>
            <c:showPercent val="0"/>
            <c:showBubbleSize val="0"/>
            <c:showLeaderLines val="0"/>
          </c:dLbls>
          <c:xVal>
            <c:numRef>
              <c:f>ClusterXY!$F$50</c:f>
              <c:numCache>
                <c:formatCode>General</c:formatCode>
                <c:ptCount val="1"/>
                <c:pt idx="0">
                  <c:v>22877.31999999999</c:v>
                </c:pt>
              </c:numCache>
            </c:numRef>
          </c:xVal>
          <c:yVal>
            <c:numRef>
              <c:f>ClusterXY!$G$50</c:f>
              <c:numCache>
                <c:formatCode>General</c:formatCode>
                <c:ptCount val="1"/>
                <c:pt idx="0">
                  <c:v>1740.032069694734</c:v>
                </c:pt>
              </c:numCache>
            </c:numRef>
          </c:yVal>
          <c:smooth val="0"/>
        </c:ser>
        <c:ser>
          <c:idx val="43"/>
          <c:order val="43"/>
          <c:tx>
            <c:strRef>
              <c:f>ClusterXY!$E$51</c:f>
              <c:strCache>
                <c:ptCount val="1"/>
              </c:strCache>
            </c:strRef>
          </c:tx>
          <c:spPr>
            <a:ln w="28575">
              <a:noFill/>
            </a:ln>
          </c:spPr>
          <c:marker>
            <c:symbol val="x"/>
            <c:size val="7"/>
            <c:spPr>
              <a:solidFill>
                <a:srgbClr val="CCFFCC"/>
              </a:solidFill>
              <a:ln>
                <a:solidFill>
                  <a:srgbClr val="008000"/>
                </a:solidFill>
              </a:ln>
            </c:spPr>
          </c:marker>
          <c:dLbls>
            <c:showLegendKey val="0"/>
            <c:showVal val="0"/>
            <c:showCatName val="0"/>
            <c:showSerName val="1"/>
            <c:showPercent val="0"/>
            <c:showBubbleSize val="0"/>
            <c:showLeaderLines val="0"/>
          </c:dLbls>
          <c:xVal>
            <c:numRef>
              <c:f>ClusterXY!$F$51</c:f>
              <c:numCache>
                <c:formatCode>General</c:formatCode>
                <c:ptCount val="1"/>
                <c:pt idx="0">
                  <c:v>19038.23</c:v>
                </c:pt>
              </c:numCache>
            </c:numRef>
          </c:xVal>
          <c:yVal>
            <c:numRef>
              <c:f>ClusterXY!$G$51</c:f>
              <c:numCache>
                <c:formatCode>General</c:formatCode>
                <c:ptCount val="1"/>
                <c:pt idx="0">
                  <c:v>1678.589233389183</c:v>
                </c:pt>
              </c:numCache>
            </c:numRef>
          </c:yVal>
          <c:smooth val="0"/>
        </c:ser>
        <c:ser>
          <c:idx val="44"/>
          <c:order val="44"/>
          <c:tx>
            <c:strRef>
              <c:f>ClusterXY!$E$52</c:f>
              <c:strCache>
                <c:ptCount val="1"/>
              </c:strCache>
            </c:strRef>
          </c:tx>
          <c:spPr>
            <a:ln w="28575">
              <a:noFill/>
            </a:ln>
          </c:spPr>
          <c:marker>
            <c:symbol val="diamond"/>
            <c:size val="7"/>
            <c:spPr>
              <a:solidFill>
                <a:srgbClr val="008000"/>
              </a:solidFill>
              <a:ln>
                <a:solidFill>
                  <a:srgbClr val="008000"/>
                </a:solidFill>
              </a:ln>
            </c:spPr>
          </c:marker>
          <c:dLbls>
            <c:showLegendKey val="0"/>
            <c:showVal val="0"/>
            <c:showCatName val="0"/>
            <c:showSerName val="1"/>
            <c:showPercent val="0"/>
            <c:showBubbleSize val="0"/>
            <c:showLeaderLines val="0"/>
          </c:dLbls>
          <c:xVal>
            <c:numRef>
              <c:f>ClusterXY!$F$52</c:f>
              <c:numCache>
                <c:formatCode>General</c:formatCode>
                <c:ptCount val="1"/>
                <c:pt idx="0">
                  <c:v>23002.54</c:v>
                </c:pt>
              </c:numCache>
            </c:numRef>
          </c:xVal>
          <c:yVal>
            <c:numRef>
              <c:f>ClusterXY!$G$52</c:f>
              <c:numCache>
                <c:formatCode>General</c:formatCode>
                <c:ptCount val="1"/>
                <c:pt idx="0">
                  <c:v>1909.834780144276</c:v>
                </c:pt>
              </c:numCache>
            </c:numRef>
          </c:yVal>
          <c:smooth val="0"/>
        </c:ser>
        <c:ser>
          <c:idx val="45"/>
          <c:order val="45"/>
          <c:tx>
            <c:strRef>
              <c:f>ClusterXY!$E$53</c:f>
              <c:strCache>
                <c:ptCount val="1"/>
              </c:strCache>
            </c:strRef>
          </c:tx>
          <c:spPr>
            <a:ln w="28575">
              <a:noFill/>
            </a:ln>
          </c:spPr>
          <c:marker>
            <c:symbol val="diamond"/>
            <c:size val="7"/>
            <c:spPr>
              <a:solidFill>
                <a:srgbClr val="008000"/>
              </a:solidFill>
              <a:ln>
                <a:solidFill>
                  <a:srgbClr val="008000"/>
                </a:solidFill>
              </a:ln>
            </c:spPr>
          </c:marker>
          <c:dLbls>
            <c:showLegendKey val="0"/>
            <c:showVal val="0"/>
            <c:showCatName val="0"/>
            <c:showSerName val="1"/>
            <c:showPercent val="0"/>
            <c:showBubbleSize val="0"/>
            <c:showLeaderLines val="0"/>
          </c:dLbls>
          <c:xVal>
            <c:numRef>
              <c:f>ClusterXY!$F$53</c:f>
              <c:numCache>
                <c:formatCode>General</c:formatCode>
                <c:ptCount val="1"/>
                <c:pt idx="0">
                  <c:v>23112.87</c:v>
                </c:pt>
              </c:numCache>
            </c:numRef>
          </c:xVal>
          <c:yVal>
            <c:numRef>
              <c:f>ClusterXY!$G$53</c:f>
              <c:numCache>
                <c:formatCode>General</c:formatCode>
                <c:ptCount val="1"/>
                <c:pt idx="0">
                  <c:v>1899.443804620079</c:v>
                </c:pt>
              </c:numCache>
            </c:numRef>
          </c:yVal>
          <c:smooth val="0"/>
        </c:ser>
        <c:ser>
          <c:idx val="46"/>
          <c:order val="46"/>
          <c:tx>
            <c:strRef>
              <c:f>ClusterXY!$E$54</c:f>
              <c:strCache>
                <c:ptCount val="1"/>
              </c:strCache>
            </c:strRef>
          </c:tx>
          <c:spPr>
            <a:ln w="28575">
              <a:noFill/>
            </a:ln>
          </c:spPr>
          <c:marker>
            <c:symbol val="diamond"/>
            <c:size val="7"/>
            <c:spPr>
              <a:solidFill>
                <a:srgbClr val="008000"/>
              </a:solidFill>
              <a:ln>
                <a:solidFill>
                  <a:srgbClr val="008000"/>
                </a:solidFill>
              </a:ln>
            </c:spPr>
          </c:marker>
          <c:dLbls>
            <c:showLegendKey val="0"/>
            <c:showVal val="0"/>
            <c:showCatName val="0"/>
            <c:showSerName val="1"/>
            <c:showPercent val="0"/>
            <c:showBubbleSize val="0"/>
            <c:showLeaderLines val="0"/>
          </c:dLbls>
          <c:xVal>
            <c:numRef>
              <c:f>ClusterXY!$F$54</c:f>
              <c:numCache>
                <c:formatCode>General</c:formatCode>
                <c:ptCount val="1"/>
                <c:pt idx="0">
                  <c:v>23235.64</c:v>
                </c:pt>
              </c:numCache>
            </c:numRef>
          </c:xVal>
          <c:yVal>
            <c:numRef>
              <c:f>ClusterXY!$G$54</c:f>
              <c:numCache>
                <c:formatCode>General</c:formatCode>
                <c:ptCount val="1"/>
                <c:pt idx="0">
                  <c:v>1892.8849386543</c:v>
                </c:pt>
              </c:numCache>
            </c:numRef>
          </c:yVal>
          <c:smooth val="0"/>
        </c:ser>
        <c:ser>
          <c:idx val="47"/>
          <c:order val="47"/>
          <c:tx>
            <c:strRef>
              <c:f>ClusterXY!$E$55</c:f>
              <c:strCache>
                <c:ptCount val="1"/>
              </c:strCache>
            </c:strRef>
          </c:tx>
          <c:spPr>
            <a:ln w="28575">
              <a:noFill/>
            </a:ln>
          </c:spPr>
          <c:marker>
            <c:symbol val="diamond"/>
            <c:size val="7"/>
            <c:spPr>
              <a:solidFill>
                <a:srgbClr val="008000"/>
              </a:solidFill>
              <a:ln>
                <a:solidFill>
                  <a:srgbClr val="008000"/>
                </a:solidFill>
              </a:ln>
            </c:spPr>
          </c:marker>
          <c:dLbls>
            <c:showLegendKey val="0"/>
            <c:showVal val="0"/>
            <c:showCatName val="0"/>
            <c:showSerName val="1"/>
            <c:showPercent val="0"/>
            <c:showBubbleSize val="0"/>
            <c:showLeaderLines val="0"/>
          </c:dLbls>
          <c:xVal>
            <c:numRef>
              <c:f>ClusterXY!$F$55</c:f>
              <c:numCache>
                <c:formatCode>General</c:formatCode>
                <c:ptCount val="1"/>
                <c:pt idx="0">
                  <c:v>25795.42</c:v>
                </c:pt>
              </c:numCache>
            </c:numRef>
          </c:xVal>
          <c:yVal>
            <c:numRef>
              <c:f>ClusterXY!$G$55</c:f>
              <c:numCache>
                <c:formatCode>General</c:formatCode>
                <c:ptCount val="1"/>
                <c:pt idx="0">
                  <c:v>2239.481597259641</c:v>
                </c:pt>
              </c:numCache>
            </c:numRef>
          </c:yVal>
          <c:smooth val="0"/>
        </c:ser>
        <c:ser>
          <c:idx val="48"/>
          <c:order val="48"/>
          <c:tx>
            <c:strRef>
              <c:f>ClusterXY!$E$56</c:f>
              <c:strCache>
                <c:ptCount val="1"/>
              </c:strCache>
            </c:strRef>
          </c:tx>
          <c:spPr>
            <a:ln w="28575">
              <a:noFill/>
            </a:ln>
          </c:spPr>
          <c:marker>
            <c:symbol val="diamond"/>
            <c:size val="7"/>
            <c:spPr>
              <a:solidFill>
                <a:srgbClr val="008000"/>
              </a:solidFill>
              <a:ln>
                <a:solidFill>
                  <a:srgbClr val="008000"/>
                </a:solidFill>
              </a:ln>
            </c:spPr>
          </c:marker>
          <c:dLbls>
            <c:showLegendKey val="0"/>
            <c:showVal val="0"/>
            <c:showCatName val="0"/>
            <c:showSerName val="1"/>
            <c:showPercent val="0"/>
            <c:showBubbleSize val="0"/>
            <c:showLeaderLines val="0"/>
          </c:dLbls>
          <c:xVal>
            <c:numRef>
              <c:f>ClusterXY!$F$56</c:f>
              <c:numCache>
                <c:formatCode>General</c:formatCode>
                <c:ptCount val="1"/>
                <c:pt idx="0">
                  <c:v>26202.88</c:v>
                </c:pt>
              </c:numCache>
            </c:numRef>
          </c:xVal>
          <c:yVal>
            <c:numRef>
              <c:f>ClusterXY!$G$56</c:f>
              <c:numCache>
                <c:formatCode>General</c:formatCode>
                <c:ptCount val="1"/>
                <c:pt idx="0">
                  <c:v>2051.240394646805</c:v>
                </c:pt>
              </c:numCache>
            </c:numRef>
          </c:yVal>
          <c:smooth val="0"/>
        </c:ser>
        <c:ser>
          <c:idx val="49"/>
          <c:order val="49"/>
          <c:tx>
            <c:strRef>
              <c:f>ClusterXY!$E$57</c:f>
              <c:strCache>
                <c:ptCount val="1"/>
              </c:strCache>
            </c:strRef>
          </c:tx>
          <c:spPr>
            <a:ln w="28575">
              <a:noFill/>
            </a:ln>
          </c:spPr>
          <c:marker>
            <c:symbol val="diamond"/>
            <c:size val="7"/>
            <c:spPr>
              <a:solidFill>
                <a:srgbClr val="008000"/>
              </a:solidFill>
              <a:ln>
                <a:solidFill>
                  <a:srgbClr val="008000"/>
                </a:solidFill>
              </a:ln>
            </c:spPr>
          </c:marker>
          <c:dLbls>
            <c:showLegendKey val="0"/>
            <c:showVal val="0"/>
            <c:showCatName val="0"/>
            <c:showSerName val="1"/>
            <c:showPercent val="0"/>
            <c:showBubbleSize val="0"/>
            <c:showLeaderLines val="0"/>
          </c:dLbls>
          <c:xVal>
            <c:numRef>
              <c:f>ClusterXY!$F$57</c:f>
              <c:numCache>
                <c:formatCode>General</c:formatCode>
                <c:ptCount val="1"/>
                <c:pt idx="0">
                  <c:v>20696.65</c:v>
                </c:pt>
              </c:numCache>
            </c:numRef>
          </c:xVal>
          <c:yVal>
            <c:numRef>
              <c:f>ClusterXY!$G$57</c:f>
              <c:numCache>
                <c:formatCode>General</c:formatCode>
                <c:ptCount val="1"/>
                <c:pt idx="0">
                  <c:v>1934.098767696805</c:v>
                </c:pt>
              </c:numCache>
            </c:numRef>
          </c:yVal>
          <c:smooth val="0"/>
        </c:ser>
        <c:ser>
          <c:idx val="50"/>
          <c:order val="50"/>
          <c:tx>
            <c:strRef>
              <c:f>ClusterXY!$E$58</c:f>
              <c:strCache>
                <c:ptCount val="1"/>
              </c:strCache>
            </c:strRef>
          </c:tx>
          <c:spPr>
            <a:ln w="28575">
              <a:noFill/>
            </a:ln>
          </c:spPr>
          <c:marker>
            <c:symbol val="diamond"/>
            <c:size val="7"/>
            <c:spPr>
              <a:solidFill>
                <a:srgbClr val="008000"/>
              </a:solidFill>
              <a:ln>
                <a:solidFill>
                  <a:srgbClr val="008000"/>
                </a:solidFill>
              </a:ln>
            </c:spPr>
          </c:marker>
          <c:dLbls>
            <c:showLegendKey val="0"/>
            <c:showVal val="0"/>
            <c:showCatName val="0"/>
            <c:showSerName val="1"/>
            <c:showPercent val="0"/>
            <c:showBubbleSize val="0"/>
            <c:showLeaderLines val="0"/>
          </c:dLbls>
          <c:xVal>
            <c:numRef>
              <c:f>ClusterXY!$F$58</c:f>
              <c:numCache>
                <c:formatCode>General</c:formatCode>
                <c:ptCount val="1"/>
                <c:pt idx="0">
                  <c:v>23451.86</c:v>
                </c:pt>
              </c:numCache>
            </c:numRef>
          </c:xVal>
          <c:yVal>
            <c:numRef>
              <c:f>ClusterXY!$G$58</c:f>
              <c:numCache>
                <c:formatCode>General</c:formatCode>
                <c:ptCount val="1"/>
                <c:pt idx="0">
                  <c:v>1952.681906644943</c:v>
                </c:pt>
              </c:numCache>
            </c:numRef>
          </c:yVal>
          <c:smooth val="0"/>
        </c:ser>
        <c:ser>
          <c:idx val="51"/>
          <c:order val="51"/>
          <c:tx>
            <c:strRef>
              <c:f>ClusterXY!$E$59</c:f>
              <c:strCache>
                <c:ptCount val="1"/>
              </c:strCache>
            </c:strRef>
          </c:tx>
          <c:spPr>
            <a:ln w="28575">
              <a:noFill/>
            </a:ln>
          </c:spPr>
          <c:marker>
            <c:symbol val="diamond"/>
            <c:size val="7"/>
            <c:spPr>
              <a:solidFill>
                <a:srgbClr val="008000"/>
              </a:solidFill>
              <a:ln>
                <a:solidFill>
                  <a:srgbClr val="008000"/>
                </a:solidFill>
              </a:ln>
            </c:spPr>
          </c:marker>
          <c:dLbls>
            <c:showLegendKey val="0"/>
            <c:showVal val="0"/>
            <c:showCatName val="0"/>
            <c:showSerName val="1"/>
            <c:showPercent val="0"/>
            <c:showBubbleSize val="0"/>
            <c:showLeaderLines val="0"/>
          </c:dLbls>
          <c:xVal>
            <c:numRef>
              <c:f>ClusterXY!$F$59</c:f>
              <c:numCache>
                <c:formatCode>General</c:formatCode>
                <c:ptCount val="1"/>
                <c:pt idx="0">
                  <c:v>23507.53</c:v>
                </c:pt>
              </c:numCache>
            </c:numRef>
          </c:xVal>
          <c:yVal>
            <c:numRef>
              <c:f>ClusterXY!$G$59</c:f>
              <c:numCache>
                <c:formatCode>General</c:formatCode>
                <c:ptCount val="1"/>
                <c:pt idx="0">
                  <c:v>1926.840706374058</c:v>
                </c:pt>
              </c:numCache>
            </c:numRef>
          </c:yVal>
          <c:smooth val="0"/>
        </c:ser>
        <c:ser>
          <c:idx val="52"/>
          <c:order val="52"/>
          <c:tx>
            <c:strRef>
              <c:f>ClusterXY!$E$60</c:f>
              <c:strCache>
                <c:ptCount val="1"/>
              </c:strCache>
            </c:strRef>
          </c:tx>
          <c:spPr>
            <a:ln w="28575">
              <a:noFill/>
            </a:ln>
          </c:spPr>
          <c:marker>
            <c:symbol val="diamond"/>
            <c:size val="7"/>
            <c:spPr>
              <a:solidFill>
                <a:srgbClr val="008000"/>
              </a:solidFill>
              <a:ln>
                <a:solidFill>
                  <a:srgbClr val="008000"/>
                </a:solidFill>
              </a:ln>
            </c:spPr>
          </c:marker>
          <c:dLbls>
            <c:showLegendKey val="0"/>
            <c:showVal val="0"/>
            <c:showCatName val="0"/>
            <c:showSerName val="1"/>
            <c:showPercent val="0"/>
            <c:showBubbleSize val="0"/>
            <c:showLeaderLines val="0"/>
          </c:dLbls>
          <c:xVal>
            <c:numRef>
              <c:f>ClusterXY!$F$60</c:f>
              <c:numCache>
                <c:formatCode>General</c:formatCode>
                <c:ptCount val="1"/>
                <c:pt idx="0">
                  <c:v>23296.87</c:v>
                </c:pt>
              </c:numCache>
            </c:numRef>
          </c:xVal>
          <c:yVal>
            <c:numRef>
              <c:f>ClusterXY!$G$60</c:f>
              <c:numCache>
                <c:formatCode>General</c:formatCode>
                <c:ptCount val="1"/>
                <c:pt idx="0">
                  <c:v>1949.701076824371</c:v>
                </c:pt>
              </c:numCache>
            </c:numRef>
          </c:yVal>
          <c:smooth val="0"/>
        </c:ser>
        <c:ser>
          <c:idx val="53"/>
          <c:order val="53"/>
          <c:tx>
            <c:strRef>
              <c:f>ClusterXY!$E$61</c:f>
              <c:strCache>
                <c:ptCount val="1"/>
              </c:strCache>
            </c:strRef>
          </c:tx>
          <c:spPr>
            <a:ln w="28575">
              <a:noFill/>
            </a:ln>
          </c:spPr>
          <c:marker>
            <c:symbol val="diamond"/>
            <c:size val="7"/>
            <c:spPr>
              <a:solidFill>
                <a:srgbClr val="008000"/>
              </a:solidFill>
              <a:ln>
                <a:solidFill>
                  <a:srgbClr val="008000"/>
                </a:solidFill>
              </a:ln>
            </c:spPr>
          </c:marker>
          <c:dLbls>
            <c:showLegendKey val="0"/>
            <c:showVal val="0"/>
            <c:showCatName val="0"/>
            <c:showSerName val="1"/>
            <c:showPercent val="0"/>
            <c:showBubbleSize val="0"/>
            <c:showLeaderLines val="0"/>
          </c:dLbls>
          <c:xVal>
            <c:numRef>
              <c:f>ClusterXY!$F$61</c:f>
              <c:numCache>
                <c:formatCode>General</c:formatCode>
                <c:ptCount val="1"/>
                <c:pt idx="0">
                  <c:v>23271.92</c:v>
                </c:pt>
              </c:numCache>
            </c:numRef>
          </c:xVal>
          <c:yVal>
            <c:numRef>
              <c:f>ClusterXY!$G$61</c:f>
              <c:numCache>
                <c:formatCode>General</c:formatCode>
                <c:ptCount val="1"/>
                <c:pt idx="0">
                  <c:v>1930.825725363417</c:v>
                </c:pt>
              </c:numCache>
            </c:numRef>
          </c:yVal>
          <c:smooth val="0"/>
        </c:ser>
        <c:ser>
          <c:idx val="54"/>
          <c:order val="54"/>
          <c:tx>
            <c:strRef>
              <c:f>ClusterXY!$E$62</c:f>
              <c:strCache>
                <c:ptCount val="1"/>
              </c:strCache>
            </c:strRef>
          </c:tx>
          <c:spPr>
            <a:ln w="28575">
              <a:noFill/>
            </a:ln>
          </c:spPr>
          <c:marker>
            <c:symbol val="triangle"/>
            <c:size val="7"/>
            <c:spPr>
              <a:solidFill>
                <a:srgbClr val="3366FF"/>
              </a:solidFill>
              <a:ln>
                <a:solidFill>
                  <a:srgbClr val="3366FF"/>
                </a:solidFill>
              </a:ln>
            </c:spPr>
          </c:marker>
          <c:dLbls>
            <c:showLegendKey val="0"/>
            <c:showVal val="0"/>
            <c:showCatName val="0"/>
            <c:showSerName val="1"/>
            <c:showPercent val="0"/>
            <c:showBubbleSize val="0"/>
            <c:showLeaderLines val="0"/>
          </c:dLbls>
          <c:xVal>
            <c:numRef>
              <c:f>ClusterXY!$F$62</c:f>
              <c:numCache>
                <c:formatCode>General</c:formatCode>
                <c:ptCount val="1"/>
                <c:pt idx="0">
                  <c:v>23020.26</c:v>
                </c:pt>
              </c:numCache>
            </c:numRef>
          </c:xVal>
          <c:yVal>
            <c:numRef>
              <c:f>ClusterXY!$G$62</c:f>
              <c:numCache>
                <c:formatCode>General</c:formatCode>
                <c:ptCount val="1"/>
                <c:pt idx="0">
                  <c:v>2020.214658603063</c:v>
                </c:pt>
              </c:numCache>
            </c:numRef>
          </c:yVal>
          <c:smooth val="0"/>
        </c:ser>
        <c:ser>
          <c:idx val="55"/>
          <c:order val="55"/>
          <c:tx>
            <c:strRef>
              <c:f>ClusterXY!$E$63</c:f>
              <c:strCache>
                <c:ptCount val="1"/>
              </c:strCache>
            </c:strRef>
          </c:tx>
          <c:spPr>
            <a:ln w="28575">
              <a:noFill/>
            </a:ln>
          </c:spPr>
          <c:marker>
            <c:symbol val="triangle"/>
            <c:size val="7"/>
            <c:spPr>
              <a:solidFill>
                <a:srgbClr val="3366FF"/>
              </a:solidFill>
              <a:ln>
                <a:solidFill>
                  <a:srgbClr val="3366FF"/>
                </a:solidFill>
              </a:ln>
            </c:spPr>
          </c:marker>
          <c:dLbls>
            <c:showLegendKey val="0"/>
            <c:showVal val="0"/>
            <c:showCatName val="0"/>
            <c:showSerName val="1"/>
            <c:showPercent val="0"/>
            <c:showBubbleSize val="0"/>
            <c:showLeaderLines val="0"/>
          </c:dLbls>
          <c:xVal>
            <c:numRef>
              <c:f>ClusterXY!$F$63</c:f>
              <c:numCache>
                <c:formatCode>General</c:formatCode>
                <c:ptCount val="1"/>
                <c:pt idx="0">
                  <c:v>22964.36</c:v>
                </c:pt>
              </c:numCache>
            </c:numRef>
          </c:xVal>
          <c:yVal>
            <c:numRef>
              <c:f>ClusterXY!$G$63</c:f>
              <c:numCache>
                <c:formatCode>General</c:formatCode>
                <c:ptCount val="1"/>
                <c:pt idx="0">
                  <c:v>2018.520590877031</c:v>
                </c:pt>
              </c:numCache>
            </c:numRef>
          </c:yVal>
          <c:smooth val="0"/>
        </c:ser>
        <c:ser>
          <c:idx val="56"/>
          <c:order val="56"/>
          <c:tx>
            <c:strRef>
              <c:f>ClusterXY!$E$71</c:f>
              <c:strCache>
                <c:ptCount val="1"/>
              </c:strCache>
            </c:strRef>
          </c:tx>
          <c:spPr>
            <a:ln w="28575">
              <a:noFill/>
            </a:ln>
          </c:spPr>
          <c:marker>
            <c:symbol val="circle"/>
            <c:size val="7"/>
            <c:spPr>
              <a:solidFill>
                <a:srgbClr val="660066"/>
              </a:solidFill>
              <a:ln>
                <a:solidFill>
                  <a:srgbClr val="660066"/>
                </a:solidFill>
              </a:ln>
            </c:spPr>
          </c:marker>
          <c:dLbls>
            <c:showLegendKey val="0"/>
            <c:showVal val="0"/>
            <c:showCatName val="0"/>
            <c:showSerName val="1"/>
            <c:showPercent val="0"/>
            <c:showBubbleSize val="0"/>
            <c:showLeaderLines val="0"/>
          </c:dLbls>
          <c:xVal>
            <c:numRef>
              <c:f>ClusterXY!$F$71</c:f>
              <c:numCache>
                <c:formatCode>General</c:formatCode>
                <c:ptCount val="1"/>
                <c:pt idx="0">
                  <c:v>25266.25999999999</c:v>
                </c:pt>
              </c:numCache>
            </c:numRef>
          </c:xVal>
          <c:yVal>
            <c:numRef>
              <c:f>ClusterXY!$G$71</c:f>
              <c:numCache>
                <c:formatCode>General</c:formatCode>
                <c:ptCount val="1"/>
                <c:pt idx="0">
                  <c:v>1859.586663784045</c:v>
                </c:pt>
              </c:numCache>
            </c:numRef>
          </c:yVal>
          <c:smooth val="0"/>
        </c:ser>
        <c:ser>
          <c:idx val="57"/>
          <c:order val="57"/>
          <c:tx>
            <c:strRef>
              <c:f>ClusterXY!$E$72</c:f>
              <c:strCache>
                <c:ptCount val="1"/>
              </c:strCache>
            </c:strRef>
          </c:tx>
          <c:spPr>
            <a:ln w="28575">
              <a:noFill/>
            </a:ln>
          </c:spPr>
          <c:marker>
            <c:symbol val="circle"/>
            <c:size val="7"/>
            <c:spPr>
              <a:solidFill>
                <a:srgbClr val="660066"/>
              </a:solidFill>
              <a:ln>
                <a:solidFill>
                  <a:srgbClr val="660066"/>
                </a:solidFill>
              </a:ln>
            </c:spPr>
          </c:marker>
          <c:dLbls>
            <c:showLegendKey val="0"/>
            <c:showVal val="0"/>
            <c:showCatName val="0"/>
            <c:showSerName val="1"/>
            <c:showPercent val="0"/>
            <c:showBubbleSize val="0"/>
            <c:showLeaderLines val="0"/>
          </c:dLbls>
          <c:xVal>
            <c:numRef>
              <c:f>ClusterXY!$F$72</c:f>
              <c:numCache>
                <c:formatCode>General</c:formatCode>
                <c:ptCount val="1"/>
                <c:pt idx="0">
                  <c:v>25266.65000000001</c:v>
                </c:pt>
              </c:numCache>
            </c:numRef>
          </c:xVal>
          <c:yVal>
            <c:numRef>
              <c:f>ClusterXY!$G$72</c:f>
              <c:numCache>
                <c:formatCode>General</c:formatCode>
                <c:ptCount val="1"/>
                <c:pt idx="0">
                  <c:v>1857.538934252521</c:v>
                </c:pt>
              </c:numCache>
            </c:numRef>
          </c:yVal>
          <c:smooth val="0"/>
        </c:ser>
        <c:ser>
          <c:idx val="58"/>
          <c:order val="58"/>
          <c:tx>
            <c:strRef>
              <c:f>ClusterXY!$E$76</c:f>
              <c:strCache>
                <c:ptCount val="1"/>
              </c:strCache>
            </c:strRef>
          </c:tx>
          <c:spPr>
            <a:ln w="28575">
              <a:noFill/>
            </a:ln>
          </c:spPr>
          <c:marker>
            <c:symbol val="square"/>
            <c:size val="7"/>
            <c:spPr>
              <a:solidFill>
                <a:srgbClr val="000090"/>
              </a:solidFill>
              <a:ln>
                <a:solidFill>
                  <a:srgbClr val="000090"/>
                </a:solidFill>
              </a:ln>
            </c:spPr>
          </c:marker>
          <c:dLbls>
            <c:showLegendKey val="0"/>
            <c:showVal val="0"/>
            <c:showCatName val="0"/>
            <c:showSerName val="1"/>
            <c:showPercent val="0"/>
            <c:showBubbleSize val="0"/>
            <c:showLeaderLines val="0"/>
          </c:dLbls>
          <c:xVal>
            <c:numRef>
              <c:f>ClusterXY!$F$76</c:f>
              <c:numCache>
                <c:formatCode>General</c:formatCode>
                <c:ptCount val="1"/>
                <c:pt idx="0">
                  <c:v>10553.15</c:v>
                </c:pt>
              </c:numCache>
            </c:numRef>
          </c:xVal>
          <c:yVal>
            <c:numRef>
              <c:f>ClusterXY!$G$76</c:f>
              <c:numCache>
                <c:formatCode>General</c:formatCode>
                <c:ptCount val="1"/>
                <c:pt idx="0">
                  <c:v>2292.14278993172</c:v>
                </c:pt>
              </c:numCache>
            </c:numRef>
          </c:yVal>
          <c:smooth val="0"/>
        </c:ser>
        <c:ser>
          <c:idx val="59"/>
          <c:order val="59"/>
          <c:tx>
            <c:strRef>
              <c:f>ClusterXY!$E$77</c:f>
              <c:strCache>
                <c:ptCount val="1"/>
              </c:strCache>
            </c:strRef>
          </c:tx>
          <c:spPr>
            <a:ln w="28575">
              <a:noFill/>
            </a:ln>
          </c:spPr>
          <c:marker>
            <c:symbol val="square"/>
            <c:size val="7"/>
            <c:spPr>
              <a:solidFill>
                <a:srgbClr val="000090"/>
              </a:solidFill>
              <a:ln>
                <a:solidFill>
                  <a:srgbClr val="000090"/>
                </a:solidFill>
              </a:ln>
            </c:spPr>
          </c:marker>
          <c:dLbls>
            <c:showLegendKey val="0"/>
            <c:showVal val="0"/>
            <c:showCatName val="0"/>
            <c:showSerName val="1"/>
            <c:showPercent val="0"/>
            <c:showBubbleSize val="0"/>
            <c:showLeaderLines val="0"/>
          </c:dLbls>
          <c:xVal>
            <c:numRef>
              <c:f>ClusterXY!$F$77</c:f>
              <c:numCache>
                <c:formatCode>General</c:formatCode>
                <c:ptCount val="1"/>
                <c:pt idx="0">
                  <c:v>10291.5</c:v>
                </c:pt>
              </c:numCache>
            </c:numRef>
          </c:xVal>
          <c:yVal>
            <c:numRef>
              <c:f>ClusterXY!$G$77</c:f>
              <c:numCache>
                <c:formatCode>General</c:formatCode>
                <c:ptCount val="1"/>
                <c:pt idx="0">
                  <c:v>2276.55075788623</c:v>
                </c:pt>
              </c:numCache>
            </c:numRef>
          </c:yVal>
          <c:smooth val="0"/>
        </c:ser>
        <c:ser>
          <c:idx val="60"/>
          <c:order val="60"/>
          <c:tx>
            <c:strRef>
              <c:f>ClusterXY!$E$80</c:f>
              <c:strCache>
                <c:ptCount val="1"/>
              </c:strCache>
            </c:strRef>
          </c:tx>
          <c:spPr>
            <a:ln w="28575">
              <a:noFill/>
            </a:ln>
          </c:spPr>
          <c:marker>
            <c:symbol val="square"/>
            <c:size val="7"/>
            <c:spPr>
              <a:solidFill>
                <a:srgbClr val="000090"/>
              </a:solidFill>
              <a:ln>
                <a:solidFill>
                  <a:srgbClr val="000090"/>
                </a:solidFill>
              </a:ln>
            </c:spPr>
          </c:marker>
          <c:dLbls>
            <c:showLegendKey val="0"/>
            <c:showVal val="0"/>
            <c:showCatName val="0"/>
            <c:showSerName val="1"/>
            <c:showPercent val="0"/>
            <c:showBubbleSize val="0"/>
            <c:showLeaderLines val="0"/>
          </c:dLbls>
          <c:xVal>
            <c:numRef>
              <c:f>ClusterXY!$F$80</c:f>
              <c:numCache>
                <c:formatCode>General</c:formatCode>
                <c:ptCount val="1"/>
                <c:pt idx="0">
                  <c:v>9995.98</c:v>
                </c:pt>
              </c:numCache>
            </c:numRef>
          </c:xVal>
          <c:yVal>
            <c:numRef>
              <c:f>ClusterXY!$G$80</c:f>
              <c:numCache>
                <c:formatCode>General</c:formatCode>
                <c:ptCount val="1"/>
                <c:pt idx="0">
                  <c:v>2282.518468419166</c:v>
                </c:pt>
              </c:numCache>
            </c:numRef>
          </c:yVal>
          <c:smooth val="0"/>
        </c:ser>
        <c:ser>
          <c:idx val="62"/>
          <c:order val="61"/>
          <c:tx>
            <c:strRef>
              <c:f>ClusterXY!$E$64</c:f>
              <c:strCache>
                <c:ptCount val="1"/>
              </c:strCache>
            </c:strRef>
          </c:tx>
          <c:spPr>
            <a:ln w="28575">
              <a:noFill/>
            </a:ln>
          </c:spPr>
          <c:marker>
            <c:symbol val="triangle"/>
            <c:size val="7"/>
            <c:spPr>
              <a:solidFill>
                <a:srgbClr val="3366FF"/>
              </a:solidFill>
              <a:ln>
                <a:solidFill>
                  <a:srgbClr val="3366FF"/>
                </a:solidFill>
              </a:ln>
            </c:spPr>
          </c:marker>
          <c:dLbls>
            <c:showLegendKey val="0"/>
            <c:showVal val="0"/>
            <c:showCatName val="0"/>
            <c:showSerName val="1"/>
            <c:showPercent val="0"/>
            <c:showBubbleSize val="0"/>
            <c:showLeaderLines val="0"/>
          </c:dLbls>
          <c:xVal>
            <c:numRef>
              <c:f>ClusterXY!$F$64</c:f>
              <c:numCache>
                <c:formatCode>General</c:formatCode>
                <c:ptCount val="1"/>
                <c:pt idx="0">
                  <c:v>25937.81</c:v>
                </c:pt>
              </c:numCache>
            </c:numRef>
          </c:xVal>
          <c:yVal>
            <c:numRef>
              <c:f>ClusterXY!$G$64</c:f>
              <c:numCache>
                <c:formatCode>General</c:formatCode>
                <c:ptCount val="1"/>
                <c:pt idx="0">
                  <c:v>2345.789676346237</c:v>
                </c:pt>
              </c:numCache>
            </c:numRef>
          </c:yVal>
          <c:smooth val="0"/>
        </c:ser>
        <c:ser>
          <c:idx val="61"/>
          <c:order val="62"/>
          <c:tx>
            <c:strRef>
              <c:f>ClusterXY!$E$65</c:f>
              <c:strCache>
                <c:ptCount val="1"/>
              </c:strCache>
            </c:strRef>
          </c:tx>
          <c:spPr>
            <a:ln w="28575">
              <a:noFill/>
            </a:ln>
          </c:spPr>
          <c:marker>
            <c:symbol val="triangle"/>
            <c:size val="7"/>
            <c:spPr>
              <a:solidFill>
                <a:srgbClr val="3366FF"/>
              </a:solidFill>
              <a:ln>
                <a:solidFill>
                  <a:srgbClr val="3366FF"/>
                </a:solidFill>
              </a:ln>
            </c:spPr>
          </c:marker>
          <c:dLbls>
            <c:showLegendKey val="0"/>
            <c:showVal val="0"/>
            <c:showCatName val="0"/>
            <c:showSerName val="1"/>
            <c:showPercent val="0"/>
            <c:showBubbleSize val="0"/>
            <c:showLeaderLines val="0"/>
          </c:dLbls>
          <c:xVal>
            <c:numRef>
              <c:f>ClusterXY!$F$65</c:f>
              <c:numCache>
                <c:formatCode>General</c:formatCode>
                <c:ptCount val="1"/>
                <c:pt idx="0">
                  <c:v>25698.36</c:v>
                </c:pt>
              </c:numCache>
            </c:numRef>
          </c:xVal>
          <c:yVal>
            <c:numRef>
              <c:f>ClusterXY!$G$65</c:f>
              <c:numCache>
                <c:formatCode>General</c:formatCode>
                <c:ptCount val="1"/>
                <c:pt idx="0">
                  <c:v>2135.729470966359</c:v>
                </c:pt>
              </c:numCache>
            </c:numRef>
          </c:yVal>
          <c:smooth val="0"/>
        </c:ser>
        <c:ser>
          <c:idx val="63"/>
          <c:order val="63"/>
          <c:tx>
            <c:strRef>
              <c:f>ClusterXY!$E$66</c:f>
              <c:strCache>
                <c:ptCount val="1"/>
              </c:strCache>
            </c:strRef>
          </c:tx>
          <c:spPr>
            <a:ln w="28575">
              <a:noFill/>
            </a:ln>
          </c:spPr>
          <c:marker>
            <c:symbol val="triangle"/>
            <c:size val="7"/>
            <c:spPr>
              <a:solidFill>
                <a:srgbClr val="3366FF"/>
              </a:solidFill>
              <a:ln>
                <a:solidFill>
                  <a:srgbClr val="3366FF"/>
                </a:solidFill>
              </a:ln>
            </c:spPr>
          </c:marker>
          <c:dLbls>
            <c:showLegendKey val="0"/>
            <c:showVal val="0"/>
            <c:showCatName val="0"/>
            <c:showSerName val="1"/>
            <c:showPercent val="0"/>
            <c:showBubbleSize val="0"/>
            <c:showLeaderLines val="0"/>
          </c:dLbls>
          <c:xVal>
            <c:numRef>
              <c:f>ClusterXY!$F$66</c:f>
              <c:numCache>
                <c:formatCode>General</c:formatCode>
                <c:ptCount val="1"/>
                <c:pt idx="0">
                  <c:v>19791.43</c:v>
                </c:pt>
              </c:numCache>
            </c:numRef>
          </c:xVal>
          <c:yVal>
            <c:numRef>
              <c:f>ClusterXY!$G$66</c:f>
              <c:numCache>
                <c:formatCode>General</c:formatCode>
                <c:ptCount val="1"/>
                <c:pt idx="0">
                  <c:v>1919.597086687352</c:v>
                </c:pt>
              </c:numCache>
            </c:numRef>
          </c:yVal>
          <c:smooth val="0"/>
        </c:ser>
        <c:ser>
          <c:idx val="66"/>
          <c:order val="64"/>
          <c:tx>
            <c:strRef>
              <c:f>ClusterXY!$E$67</c:f>
              <c:strCache>
                <c:ptCount val="1"/>
              </c:strCache>
            </c:strRef>
          </c:tx>
          <c:spPr>
            <a:ln w="28575">
              <a:noFill/>
            </a:ln>
          </c:spPr>
          <c:marker>
            <c:symbol val="triangle"/>
            <c:size val="7"/>
            <c:spPr>
              <a:solidFill>
                <a:srgbClr val="3366FF"/>
              </a:solidFill>
              <a:ln>
                <a:solidFill>
                  <a:srgbClr val="3366FF"/>
                </a:solidFill>
              </a:ln>
            </c:spPr>
          </c:marker>
          <c:dLbls>
            <c:showLegendKey val="0"/>
            <c:showVal val="0"/>
            <c:showCatName val="0"/>
            <c:showSerName val="1"/>
            <c:showPercent val="0"/>
            <c:showBubbleSize val="0"/>
            <c:showLeaderLines val="0"/>
          </c:dLbls>
          <c:xVal>
            <c:numRef>
              <c:f>ClusterXY!$F$67</c:f>
              <c:numCache>
                <c:formatCode>General</c:formatCode>
                <c:ptCount val="1"/>
                <c:pt idx="0">
                  <c:v>22766.05</c:v>
                </c:pt>
              </c:numCache>
            </c:numRef>
          </c:xVal>
          <c:yVal>
            <c:numRef>
              <c:f>ClusterXY!$G$67</c:f>
              <c:numCache>
                <c:formatCode>General</c:formatCode>
                <c:ptCount val="1"/>
                <c:pt idx="0">
                  <c:v>2001.06261555475</c:v>
                </c:pt>
              </c:numCache>
            </c:numRef>
          </c:yVal>
          <c:smooth val="0"/>
        </c:ser>
        <c:ser>
          <c:idx val="64"/>
          <c:order val="65"/>
          <c:tx>
            <c:strRef>
              <c:f>ClusterXY!$E$68</c:f>
              <c:strCache>
                <c:ptCount val="1"/>
              </c:strCache>
            </c:strRef>
          </c:tx>
          <c:spPr>
            <a:ln w="28575">
              <a:noFill/>
            </a:ln>
          </c:spPr>
          <c:marker>
            <c:symbol val="triangle"/>
            <c:size val="7"/>
            <c:spPr>
              <a:solidFill>
                <a:srgbClr val="3366FF"/>
              </a:solidFill>
              <a:ln>
                <a:solidFill>
                  <a:srgbClr val="3366FF"/>
                </a:solidFill>
              </a:ln>
            </c:spPr>
          </c:marker>
          <c:dLbls>
            <c:showLegendKey val="0"/>
            <c:showVal val="0"/>
            <c:showCatName val="0"/>
            <c:showSerName val="1"/>
            <c:showPercent val="0"/>
            <c:showBubbleSize val="0"/>
            <c:showLeaderLines val="0"/>
          </c:dLbls>
          <c:xVal>
            <c:numRef>
              <c:f>ClusterXY!$F$68</c:f>
              <c:numCache>
                <c:formatCode>General</c:formatCode>
                <c:ptCount val="1"/>
                <c:pt idx="0">
                  <c:v>23160.17999999999</c:v>
                </c:pt>
              </c:numCache>
            </c:numRef>
          </c:xVal>
          <c:yVal>
            <c:numRef>
              <c:f>ClusterXY!$G$68</c:f>
              <c:numCache>
                <c:formatCode>General</c:formatCode>
                <c:ptCount val="1"/>
                <c:pt idx="0">
                  <c:v>2040.797491003246</c:v>
                </c:pt>
              </c:numCache>
            </c:numRef>
          </c:yVal>
          <c:smooth val="0"/>
        </c:ser>
        <c:ser>
          <c:idx val="65"/>
          <c:order val="66"/>
          <c:tx>
            <c:strRef>
              <c:f>ClusterXY!$E$69</c:f>
              <c:strCache>
                <c:ptCount val="1"/>
              </c:strCache>
            </c:strRef>
          </c:tx>
          <c:spPr>
            <a:ln w="28575">
              <a:noFill/>
            </a:ln>
          </c:spPr>
          <c:marker>
            <c:symbol val="triangle"/>
            <c:size val="7"/>
            <c:spPr>
              <a:solidFill>
                <a:srgbClr val="3366FF"/>
              </a:solidFill>
              <a:ln>
                <a:solidFill>
                  <a:srgbClr val="3366FF"/>
                </a:solidFill>
              </a:ln>
            </c:spPr>
          </c:marker>
          <c:dLbls>
            <c:showLegendKey val="0"/>
            <c:showVal val="0"/>
            <c:showCatName val="0"/>
            <c:showSerName val="1"/>
            <c:showPercent val="0"/>
            <c:showBubbleSize val="0"/>
            <c:showLeaderLines val="0"/>
          </c:dLbls>
          <c:xVal>
            <c:numRef>
              <c:f>ClusterXY!$F$69</c:f>
              <c:numCache>
                <c:formatCode>General</c:formatCode>
                <c:ptCount val="1"/>
                <c:pt idx="0">
                  <c:v>22968.56</c:v>
                </c:pt>
              </c:numCache>
            </c:numRef>
          </c:xVal>
          <c:yVal>
            <c:numRef>
              <c:f>ClusterXY!$G$69</c:f>
              <c:numCache>
                <c:formatCode>General</c:formatCode>
                <c:ptCount val="1"/>
                <c:pt idx="0">
                  <c:v>2038.623216350709</c:v>
                </c:pt>
              </c:numCache>
            </c:numRef>
          </c:yVal>
          <c:smooth val="0"/>
        </c:ser>
        <c:ser>
          <c:idx val="67"/>
          <c:order val="67"/>
          <c:tx>
            <c:strRef>
              <c:f>ClusterXY!$E$70</c:f>
              <c:strCache>
                <c:ptCount val="1"/>
                <c:pt idx="0">
                  <c:v>F6S10 HardPipes</c:v>
                </c:pt>
              </c:strCache>
            </c:strRef>
          </c:tx>
          <c:spPr>
            <a:ln w="28575">
              <a:noFill/>
            </a:ln>
          </c:spPr>
          <c:marker>
            <c:symbol val="triangle"/>
            <c:size val="7"/>
            <c:spPr>
              <a:solidFill>
                <a:srgbClr val="3366FF"/>
              </a:solidFill>
              <a:ln>
                <a:solidFill>
                  <a:srgbClr val="3366FF"/>
                </a:solidFill>
              </a:ln>
            </c:spPr>
          </c:marker>
          <c:dLbls>
            <c:showLegendKey val="0"/>
            <c:showVal val="0"/>
            <c:showCatName val="0"/>
            <c:showSerName val="1"/>
            <c:showPercent val="0"/>
            <c:showBubbleSize val="0"/>
            <c:showLeaderLines val="0"/>
          </c:dLbls>
          <c:xVal>
            <c:numRef>
              <c:f>ClusterXY!$F$70</c:f>
              <c:numCache>
                <c:formatCode>General</c:formatCode>
                <c:ptCount val="1"/>
                <c:pt idx="0">
                  <c:v>23011.58</c:v>
                </c:pt>
              </c:numCache>
            </c:numRef>
          </c:xVal>
          <c:yVal>
            <c:numRef>
              <c:f>ClusterXY!$G$70</c:f>
              <c:numCache>
                <c:formatCode>General</c:formatCode>
                <c:ptCount val="1"/>
                <c:pt idx="0">
                  <c:v>2019.184742368354</c:v>
                </c:pt>
              </c:numCache>
            </c:numRef>
          </c:yVal>
          <c:smooth val="0"/>
        </c:ser>
        <c:ser>
          <c:idx val="68"/>
          <c:order val="68"/>
          <c:tx>
            <c:strRef>
              <c:f>ClusterXY!$E$73</c:f>
              <c:strCache>
                <c:ptCount val="1"/>
              </c:strCache>
            </c:strRef>
          </c:tx>
          <c:spPr>
            <a:ln w="28575">
              <a:noFill/>
            </a:ln>
          </c:spPr>
          <c:marker>
            <c:symbol val="circle"/>
            <c:size val="7"/>
            <c:spPr>
              <a:solidFill>
                <a:srgbClr val="660066"/>
              </a:solidFill>
              <a:ln>
                <a:solidFill>
                  <a:srgbClr val="660066"/>
                </a:solidFill>
              </a:ln>
            </c:spPr>
          </c:marker>
          <c:dLbls>
            <c:showLegendKey val="0"/>
            <c:showVal val="0"/>
            <c:showCatName val="0"/>
            <c:showSerName val="1"/>
            <c:showPercent val="0"/>
            <c:showBubbleSize val="0"/>
            <c:showLeaderLines val="0"/>
          </c:dLbls>
          <c:xVal>
            <c:numRef>
              <c:f>ClusterXY!$F$73</c:f>
              <c:numCache>
                <c:formatCode>General</c:formatCode>
                <c:ptCount val="1"/>
                <c:pt idx="0">
                  <c:v>27969.66</c:v>
                </c:pt>
              </c:numCache>
            </c:numRef>
          </c:xVal>
          <c:yVal>
            <c:numRef>
              <c:f>ClusterXY!$G$73</c:f>
              <c:numCache>
                <c:formatCode>General</c:formatCode>
                <c:ptCount val="1"/>
                <c:pt idx="0">
                  <c:v>2138.860032995102</c:v>
                </c:pt>
              </c:numCache>
            </c:numRef>
          </c:yVal>
          <c:smooth val="0"/>
        </c:ser>
        <c:ser>
          <c:idx val="69"/>
          <c:order val="69"/>
          <c:tx>
            <c:strRef>
              <c:f>ClusterXY!$E$74</c:f>
              <c:strCache>
                <c:ptCount val="1"/>
              </c:strCache>
            </c:strRef>
          </c:tx>
          <c:spPr>
            <a:ln w="28575">
              <a:noFill/>
            </a:ln>
          </c:spPr>
          <c:marker>
            <c:symbol val="circle"/>
            <c:size val="7"/>
            <c:spPr>
              <a:solidFill>
                <a:srgbClr val="660066"/>
              </a:solidFill>
              <a:ln>
                <a:solidFill>
                  <a:srgbClr val="660066"/>
                </a:solidFill>
              </a:ln>
            </c:spPr>
          </c:marker>
          <c:dLbls>
            <c:showLegendKey val="0"/>
            <c:showVal val="0"/>
            <c:showCatName val="0"/>
            <c:showSerName val="1"/>
            <c:showPercent val="0"/>
            <c:showBubbleSize val="0"/>
            <c:showLeaderLines val="0"/>
          </c:dLbls>
          <c:xVal>
            <c:numRef>
              <c:f>ClusterXY!$F$74</c:f>
              <c:numCache>
                <c:formatCode>General</c:formatCode>
                <c:ptCount val="1"/>
                <c:pt idx="0">
                  <c:v>15042.83</c:v>
                </c:pt>
              </c:numCache>
            </c:numRef>
          </c:xVal>
          <c:yVal>
            <c:numRef>
              <c:f>ClusterXY!$G$74</c:f>
              <c:numCache>
                <c:formatCode>General</c:formatCode>
                <c:ptCount val="1"/>
                <c:pt idx="0">
                  <c:v>2215.138473914134</c:v>
                </c:pt>
              </c:numCache>
            </c:numRef>
          </c:yVal>
          <c:smooth val="0"/>
        </c:ser>
        <c:ser>
          <c:idx val="70"/>
          <c:order val="70"/>
          <c:tx>
            <c:strRef>
              <c:f>ClusterXY!$E$75</c:f>
              <c:strCache>
                <c:ptCount val="1"/>
              </c:strCache>
            </c:strRef>
          </c:tx>
          <c:spPr>
            <a:ln w="28575">
              <a:noFill/>
            </a:ln>
          </c:spPr>
          <c:marker>
            <c:symbol val="circle"/>
            <c:size val="7"/>
            <c:spPr>
              <a:solidFill>
                <a:srgbClr val="660066"/>
              </a:solidFill>
              <a:ln>
                <a:solidFill>
                  <a:srgbClr val="660066"/>
                </a:solidFill>
              </a:ln>
            </c:spPr>
          </c:marker>
          <c:dLbls>
            <c:showLegendKey val="0"/>
            <c:showVal val="0"/>
            <c:showCatName val="0"/>
            <c:showSerName val="1"/>
            <c:showPercent val="0"/>
            <c:showBubbleSize val="0"/>
            <c:showLeaderLines val="0"/>
          </c:dLbls>
          <c:xVal>
            <c:numRef>
              <c:f>ClusterXY!$F$75</c:f>
              <c:numCache>
                <c:formatCode>General</c:formatCode>
                <c:ptCount val="1"/>
                <c:pt idx="0">
                  <c:v>25266.05</c:v>
                </c:pt>
              </c:numCache>
            </c:numRef>
          </c:xVal>
          <c:yVal>
            <c:numRef>
              <c:f>ClusterXY!$G$75</c:f>
              <c:numCache>
                <c:formatCode>General</c:formatCode>
                <c:ptCount val="1"/>
                <c:pt idx="0">
                  <c:v>1857.658053990139</c:v>
                </c:pt>
              </c:numCache>
            </c:numRef>
          </c:yVal>
          <c:smooth val="0"/>
        </c:ser>
        <c:ser>
          <c:idx val="71"/>
          <c:order val="71"/>
          <c:tx>
            <c:strRef>
              <c:f>ClusterXY!$E$79</c:f>
              <c:strCache>
                <c:ptCount val="1"/>
              </c:strCache>
            </c:strRef>
          </c:tx>
          <c:spPr>
            <a:ln w="28575">
              <a:noFill/>
            </a:ln>
          </c:spPr>
          <c:marker>
            <c:symbol val="square"/>
            <c:size val="7"/>
            <c:spPr>
              <a:solidFill>
                <a:srgbClr val="000090"/>
              </a:solidFill>
              <a:ln>
                <a:solidFill>
                  <a:srgbClr val="000090"/>
                </a:solidFill>
              </a:ln>
            </c:spPr>
          </c:marker>
          <c:dLbls>
            <c:showLegendKey val="0"/>
            <c:showVal val="0"/>
            <c:showCatName val="0"/>
            <c:showSerName val="1"/>
            <c:showPercent val="0"/>
            <c:showBubbleSize val="0"/>
            <c:showLeaderLines val="0"/>
          </c:dLbls>
          <c:xVal>
            <c:numRef>
              <c:f>ClusterXY!$F$79</c:f>
              <c:numCache>
                <c:formatCode>General</c:formatCode>
                <c:ptCount val="1"/>
                <c:pt idx="0">
                  <c:v>9487.49</c:v>
                </c:pt>
              </c:numCache>
            </c:numRef>
          </c:xVal>
          <c:yVal>
            <c:numRef>
              <c:f>ClusterXY!$G$79</c:f>
              <c:numCache>
                <c:formatCode>General</c:formatCode>
                <c:ptCount val="1"/>
                <c:pt idx="0">
                  <c:v>2183.37267191173</c:v>
                </c:pt>
              </c:numCache>
            </c:numRef>
          </c:yVal>
          <c:smooth val="0"/>
        </c:ser>
        <c:ser>
          <c:idx val="72"/>
          <c:order val="72"/>
          <c:tx>
            <c:strRef>
              <c:f>ClusterXY!$E$78</c:f>
              <c:strCache>
                <c:ptCount val="1"/>
              </c:strCache>
            </c:strRef>
          </c:tx>
          <c:spPr>
            <a:ln w="28575">
              <a:noFill/>
            </a:ln>
          </c:spPr>
          <c:marker>
            <c:symbol val="square"/>
            <c:size val="7"/>
            <c:spPr>
              <a:solidFill>
                <a:srgbClr val="000090"/>
              </a:solidFill>
              <a:ln>
                <a:solidFill>
                  <a:srgbClr val="000090"/>
                </a:solidFill>
              </a:ln>
            </c:spPr>
          </c:marker>
          <c:dLbls>
            <c:showLegendKey val="0"/>
            <c:showVal val="0"/>
            <c:showCatName val="0"/>
            <c:showSerName val="1"/>
            <c:showPercent val="0"/>
            <c:showBubbleSize val="0"/>
            <c:showLeaderLines val="0"/>
          </c:dLbls>
          <c:xVal>
            <c:numRef>
              <c:f>ClusterXY!$F$78</c:f>
              <c:numCache>
                <c:formatCode>General</c:formatCode>
                <c:ptCount val="1"/>
                <c:pt idx="0">
                  <c:v>9746.02</c:v>
                </c:pt>
              </c:numCache>
            </c:numRef>
          </c:xVal>
          <c:yVal>
            <c:numRef>
              <c:f>ClusterXY!$G$78</c:f>
              <c:numCache>
                <c:formatCode>General</c:formatCode>
                <c:ptCount val="1"/>
                <c:pt idx="0">
                  <c:v>2266.996809938577</c:v>
                </c:pt>
              </c:numCache>
            </c:numRef>
          </c:yVal>
          <c:smooth val="0"/>
        </c:ser>
        <c:ser>
          <c:idx val="73"/>
          <c:order val="73"/>
          <c:tx>
            <c:strRef>
              <c:f>ClusterXY!$E$81</c:f>
              <c:strCache>
                <c:ptCount val="1"/>
              </c:strCache>
            </c:strRef>
          </c:tx>
          <c:spPr>
            <a:ln w="28575">
              <a:noFill/>
            </a:ln>
          </c:spPr>
          <c:marker>
            <c:symbol val="square"/>
            <c:size val="7"/>
            <c:spPr>
              <a:solidFill>
                <a:srgbClr val="000090"/>
              </a:solidFill>
              <a:ln>
                <a:solidFill>
                  <a:srgbClr val="000090"/>
                </a:solidFill>
              </a:ln>
            </c:spPr>
          </c:marker>
          <c:dLbls>
            <c:showLegendKey val="0"/>
            <c:showVal val="0"/>
            <c:showCatName val="0"/>
            <c:showSerName val="1"/>
            <c:showPercent val="0"/>
            <c:showBubbleSize val="0"/>
            <c:showLeaderLines val="0"/>
          </c:dLbls>
          <c:xVal>
            <c:numRef>
              <c:f>ClusterXY!$F$81</c:f>
              <c:numCache>
                <c:formatCode>General</c:formatCode>
                <c:ptCount val="1"/>
                <c:pt idx="0">
                  <c:v>10158.01</c:v>
                </c:pt>
              </c:numCache>
            </c:numRef>
          </c:xVal>
          <c:yVal>
            <c:numRef>
              <c:f>ClusterXY!$G$81</c:f>
              <c:numCache>
                <c:formatCode>General</c:formatCode>
                <c:ptCount val="1"/>
                <c:pt idx="0">
                  <c:v>2261.555996886468</c:v>
                </c:pt>
              </c:numCache>
            </c:numRef>
          </c:yVal>
          <c:smooth val="0"/>
        </c:ser>
        <c:ser>
          <c:idx val="74"/>
          <c:order val="74"/>
          <c:tx>
            <c:strRef>
              <c:f>ClusterXY!$E$82</c:f>
              <c:strCache>
                <c:ptCount val="1"/>
              </c:strCache>
            </c:strRef>
          </c:tx>
          <c:spPr>
            <a:ln w="28575">
              <a:noFill/>
            </a:ln>
          </c:spPr>
          <c:marker>
            <c:symbol val="square"/>
            <c:size val="7"/>
            <c:spPr>
              <a:solidFill>
                <a:srgbClr val="000090"/>
              </a:solidFill>
              <a:ln>
                <a:solidFill>
                  <a:srgbClr val="000090"/>
                </a:solidFill>
              </a:ln>
            </c:spPr>
          </c:marker>
          <c:dLbls>
            <c:showLegendKey val="0"/>
            <c:showVal val="0"/>
            <c:showCatName val="0"/>
            <c:showSerName val="1"/>
            <c:showPercent val="0"/>
            <c:showBubbleSize val="0"/>
            <c:showLeaderLines val="0"/>
          </c:dLbls>
          <c:xVal>
            <c:numRef>
              <c:f>ClusterXY!$F$82</c:f>
              <c:numCache>
                <c:formatCode>General</c:formatCode>
                <c:ptCount val="1"/>
                <c:pt idx="0">
                  <c:v>10106.95</c:v>
                </c:pt>
              </c:numCache>
            </c:numRef>
          </c:xVal>
          <c:yVal>
            <c:numRef>
              <c:f>ClusterXY!$G$82</c:f>
              <c:numCache>
                <c:formatCode>General</c:formatCode>
                <c:ptCount val="1"/>
                <c:pt idx="0">
                  <c:v>2265.618970946602</c:v>
                </c:pt>
              </c:numCache>
            </c:numRef>
          </c:yVal>
          <c:smooth val="0"/>
        </c:ser>
        <c:ser>
          <c:idx val="75"/>
          <c:order val="75"/>
          <c:tx>
            <c:strRef>
              <c:f>ClusterXY!$B$83</c:f>
              <c:strCache>
                <c:ptCount val="1"/>
                <c:pt idx="0">
                  <c:v>F8S7 Final Hardened</c:v>
                </c:pt>
              </c:strCache>
            </c:strRef>
          </c:tx>
          <c:spPr>
            <a:ln w="28575">
              <a:noFill/>
            </a:ln>
          </c:spPr>
          <c:marker>
            <c:symbol val="square"/>
            <c:size val="7"/>
            <c:spPr>
              <a:solidFill>
                <a:srgbClr val="000090"/>
              </a:solidFill>
              <a:ln>
                <a:solidFill>
                  <a:srgbClr val="000090"/>
                </a:solidFill>
              </a:ln>
            </c:spPr>
          </c:marker>
          <c:dLbls>
            <c:showLegendKey val="0"/>
            <c:showVal val="0"/>
            <c:showCatName val="0"/>
            <c:showSerName val="1"/>
            <c:showPercent val="0"/>
            <c:showBubbleSize val="0"/>
            <c:showLeaderLines val="0"/>
          </c:dLbls>
          <c:xVal>
            <c:numRef>
              <c:f>ClusterXY!$F$83</c:f>
              <c:numCache>
                <c:formatCode>General</c:formatCode>
                <c:ptCount val="1"/>
                <c:pt idx="0">
                  <c:v>9843.65</c:v>
                </c:pt>
              </c:numCache>
            </c:numRef>
          </c:xVal>
          <c:yVal>
            <c:numRef>
              <c:f>ClusterXY!$G$83</c:f>
              <c:numCache>
                <c:formatCode>General</c:formatCode>
                <c:ptCount val="1"/>
                <c:pt idx="0">
                  <c:v>2277.121297489362</c:v>
                </c:pt>
              </c:numCache>
            </c:numRef>
          </c:yVal>
          <c:smooth val="0"/>
        </c:ser>
        <c:ser>
          <c:idx val="76"/>
          <c:order val="76"/>
          <c:tx>
            <c:strRef>
              <c:f>ClusterXY!$E$8</c:f>
              <c:strCache>
                <c:ptCount val="1"/>
              </c:strCache>
            </c:strRef>
          </c:tx>
          <c:spPr>
            <a:ln w="28575">
              <a:noFill/>
            </a:ln>
          </c:spPr>
          <c:marker>
            <c:symbol val="square"/>
            <c:size val="7"/>
            <c:spPr>
              <a:solidFill>
                <a:srgbClr val="800000"/>
              </a:solidFill>
              <a:ln>
                <a:solidFill>
                  <a:srgbClr val="800000"/>
                </a:solidFill>
              </a:ln>
            </c:spPr>
          </c:marker>
          <c:dLbls>
            <c:showLegendKey val="0"/>
            <c:showVal val="0"/>
            <c:showCatName val="0"/>
            <c:showSerName val="1"/>
            <c:showPercent val="0"/>
            <c:showBubbleSize val="0"/>
            <c:showLeaderLines val="0"/>
          </c:dLbls>
          <c:xVal>
            <c:numRef>
              <c:f>ClusterXY!$F$8</c:f>
              <c:numCache>
                <c:formatCode>General</c:formatCode>
                <c:ptCount val="1"/>
                <c:pt idx="0">
                  <c:v>26011.77</c:v>
                </c:pt>
              </c:numCache>
            </c:numRef>
          </c:xVal>
          <c:yVal>
            <c:numRef>
              <c:f>ClusterXY!$G$8</c:f>
              <c:numCache>
                <c:formatCode>General</c:formatCode>
                <c:ptCount val="1"/>
                <c:pt idx="0">
                  <c:v>1824.937085974801</c:v>
                </c:pt>
              </c:numCache>
            </c:numRef>
          </c:yVal>
          <c:smooth val="0"/>
        </c:ser>
        <c:dLbls>
          <c:showLegendKey val="0"/>
          <c:showVal val="0"/>
          <c:showCatName val="0"/>
          <c:showSerName val="0"/>
          <c:showPercent val="0"/>
          <c:showBubbleSize val="0"/>
        </c:dLbls>
        <c:axId val="1117550056"/>
        <c:axId val="1117555464"/>
      </c:scatterChart>
      <c:valAx>
        <c:axId val="1117550056"/>
        <c:scaling>
          <c:orientation val="minMax"/>
        </c:scaling>
        <c:delete val="0"/>
        <c:axPos val="b"/>
        <c:title>
          <c:tx>
            <c:strRef>
              <c:f>ClusterXY!$F$6</c:f>
              <c:strCache>
                <c:ptCount val="1"/>
                <c:pt idx="0">
                  <c:v>EI 2015-2030 CO2 Emissions (MMT)</c:v>
                </c:pt>
              </c:strCache>
            </c:strRef>
          </c:tx>
          <c:layout/>
          <c:overlay val="0"/>
        </c:title>
        <c:numFmt formatCode="General" sourceLinked="1"/>
        <c:majorTickMark val="out"/>
        <c:minorTickMark val="none"/>
        <c:tickLblPos val="nextTo"/>
        <c:crossAx val="1117555464"/>
        <c:crosses val="autoZero"/>
        <c:crossBetween val="midCat"/>
      </c:valAx>
      <c:valAx>
        <c:axId val="1117555464"/>
        <c:scaling>
          <c:orientation val="minMax"/>
        </c:scaling>
        <c:delete val="0"/>
        <c:axPos val="l"/>
        <c:majorGridlines/>
        <c:title>
          <c:tx>
            <c:strRef>
              <c:f>ClusterXY!$G$6</c:f>
              <c:strCache>
                <c:ptCount val="1"/>
                <c:pt idx="0">
                  <c:v>Total Cost (B$) Med</c:v>
                </c:pt>
              </c:strCache>
            </c:strRef>
          </c:tx>
          <c:layout/>
          <c:overlay val="0"/>
          <c:txPr>
            <a:bodyPr rot="-5400000" vert="horz"/>
            <a:lstStyle/>
            <a:p>
              <a:pPr>
                <a:defRPr/>
              </a:pPr>
              <a:endParaRPr lang="en-US"/>
            </a:p>
          </c:txPr>
        </c:title>
        <c:numFmt formatCode="General" sourceLinked="1"/>
        <c:majorTickMark val="out"/>
        <c:minorTickMark val="none"/>
        <c:tickLblPos val="nextTo"/>
        <c:crossAx val="1117550056"/>
        <c:crosses val="autoZero"/>
        <c:crossBetween val="midCat"/>
      </c:valAx>
    </c:plotArea>
    <c:plotVisOnly val="1"/>
    <c:dispBlanksAs val="gap"/>
    <c:showDLblsOverMax val="0"/>
  </c:chart>
  <c:txPr>
    <a:bodyPr/>
    <a:lstStyle/>
    <a:p>
      <a:pPr>
        <a:defRPr>
          <a:latin typeface="Arial"/>
          <a:cs typeface="Arial"/>
        </a:defRPr>
      </a:pPr>
      <a:endParaRPr lang="en-US"/>
    </a:p>
  </c:txPr>
  <c:userShapes r:id="rId1"/>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2.xml"/></Relationships>
</file>

<file path=xl/chartsheets/sheet1.xml><?xml version="1.0" encoding="utf-8"?>
<chartsheet xmlns="http://schemas.openxmlformats.org/spreadsheetml/2006/main" xmlns:r="http://schemas.openxmlformats.org/officeDocument/2006/relationships">
  <sheetPr codeName="Chart1"/>
  <sheetViews>
    <sheetView zoomScale="200" workbookViewId="0"/>
  </sheetViews>
  <pageMargins left="0.75" right="0.75" top="1" bottom="2" header="0.5" footer="0.5"/>
  <pageSetup orientation="landscape" horizontalDpi="4294967292" verticalDpi="4294967292"/>
  <drawing r:id="rId1"/>
</chartsheet>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4</xdr:row>
      <xdr:rowOff>0</xdr:rowOff>
    </xdr:from>
    <xdr:to>
      <xdr:col>13</xdr:col>
      <xdr:colOff>1651000</xdr:colOff>
      <xdr:row>118</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9004300" y="609600"/>
          <a:ext cx="4775200" cy="19977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absoluteAnchor>
    <xdr:pos x="0" y="0"/>
    <xdr:ext cx="8572500" cy="49149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c:userShapes xmlns:c="http://schemas.openxmlformats.org/drawingml/2006/chart">
  <cdr:relSizeAnchor xmlns:cdr="http://schemas.openxmlformats.org/drawingml/2006/chartDrawing">
    <cdr:from>
      <cdr:x>0.09534</cdr:x>
      <cdr:y>0.13185</cdr:y>
    </cdr:from>
    <cdr:to>
      <cdr:x>0.93161</cdr:x>
      <cdr:y>0.17758</cdr:y>
    </cdr:to>
    <cdr:pic>
      <cdr:nvPicPr>
        <cdr:cNvPr id="4" name="Picture 3" descr="Screen shot 2011-08-12 at 3.12.25 PM.png"/>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773775" y="647617"/>
          <a:ext cx="6787351" cy="224610"/>
        </a:xfrm>
        <a:prstGeom xmlns:a="http://schemas.openxmlformats.org/drawingml/2006/main" prst="rect">
          <a:avLst/>
        </a:prstGeom>
      </cdr:spPr>
    </cdr:pic>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NEEM%20Output%20Reporter_11-8-2011.xlsm"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structions"/>
      <sheetName val="ExportsMap"/>
      <sheetName val="TXCalc"/>
      <sheetName val="ClusterData"/>
      <sheetName val="Clusters"/>
      <sheetName val="ClusterXY"/>
      <sheetName val="ClusterGraph"/>
      <sheetName val="OtherCostSummary"/>
      <sheetName val="OtherCost"/>
      <sheetName val="Transmission"/>
      <sheetName val="Generation"/>
      <sheetName val="Capacity"/>
      <sheetName val="CostSummary"/>
      <sheetName val="LMPSummary"/>
      <sheetName val="CapacitySummary"/>
      <sheetName val="GenerationSummary"/>
      <sheetName val="IntegrationCost"/>
      <sheetName val="WindCF"/>
      <sheetName val="SingleRegion"/>
      <sheetName val="SingleRegionCharts"/>
      <sheetName val="RegionSupplyDemandCharts"/>
      <sheetName val="SingleSuperRegion"/>
      <sheetName val="SingleSuperRegionCharts"/>
      <sheetName val="DemandData"/>
    </sheetNames>
    <sheetDataSet>
      <sheetData sheetId="0"/>
      <sheetData sheetId="1"/>
      <sheetData sheetId="2"/>
      <sheetData sheetId="3"/>
      <sheetData sheetId="4"/>
      <sheetData sheetId="5"/>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vmlDrawing" Target="../drawings/vmlDrawing1.vml"/><Relationship Id="rId2"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enableFormatConditionsCalculation="0">
    <pageSetUpPr fitToPage="1"/>
  </sheetPr>
  <dimension ref="A1:EE96"/>
  <sheetViews>
    <sheetView tabSelected="1" workbookViewId="0">
      <pane xSplit="5" ySplit="5" topLeftCell="F6" activePane="bottomRight" state="frozen"/>
      <selection activeCell="F65" sqref="F65"/>
      <selection pane="topRight" activeCell="F65" sqref="F65"/>
      <selection pane="bottomLeft" activeCell="F65" sqref="F65"/>
      <selection pane="bottomRight" activeCell="AH3" sqref="AH3"/>
    </sheetView>
  </sheetViews>
  <sheetFormatPr baseColWidth="10" defaultColWidth="8.83203125" defaultRowHeight="12" x14ac:dyDescent="0"/>
  <cols>
    <col min="1" max="1" width="16.6640625" style="7" customWidth="1"/>
    <col min="2" max="2" width="10.83203125" style="7" customWidth="1"/>
    <col min="3" max="4" width="8.83203125" style="7"/>
    <col min="5" max="5" width="44.6640625" style="17" customWidth="1"/>
    <col min="6" max="6" width="11.5" style="18" customWidth="1"/>
    <col min="7" max="7" width="2.6640625" style="18" customWidth="1"/>
    <col min="8" max="8" width="11.5" style="18" customWidth="1"/>
    <col min="9" max="9" width="2.5" style="18" customWidth="1"/>
    <col min="10" max="10" width="12.5" style="18" customWidth="1"/>
    <col min="11" max="11" width="2.5" style="18" customWidth="1"/>
    <col min="12" max="12" width="12.5" style="18" customWidth="1"/>
    <col min="13" max="13" width="2.5" style="18" customWidth="1"/>
    <col min="14" max="14" width="11.5" style="18" customWidth="1"/>
    <col min="15" max="15" width="2.5" style="18" customWidth="1"/>
    <col min="16" max="16" width="12.33203125" style="7" customWidth="1"/>
    <col min="17" max="17" width="2.1640625" style="7" customWidth="1"/>
    <col min="18" max="18" width="13.33203125" style="7" customWidth="1"/>
    <col min="19" max="19" width="2.1640625" style="7" customWidth="1"/>
    <col min="20" max="20" width="10.1640625" style="7" bestFit="1" customWidth="1"/>
    <col min="21" max="21" width="2.6640625" style="7" customWidth="1"/>
    <col min="22" max="22" width="10.1640625" style="7" bestFit="1" customWidth="1"/>
    <col min="23" max="23" width="2.6640625" style="7" customWidth="1"/>
    <col min="24" max="24" width="10.1640625" style="7" bestFit="1" customWidth="1"/>
    <col min="25" max="25" width="2.6640625" style="7" customWidth="1"/>
    <col min="26" max="26" width="10.1640625" style="7" bestFit="1" customWidth="1"/>
    <col min="27" max="27" width="2.6640625" style="7" customWidth="1"/>
    <col min="28" max="28" width="10.1640625" style="7" bestFit="1" customWidth="1"/>
    <col min="29" max="29" width="2.6640625" style="7" customWidth="1"/>
    <col min="30" max="30" width="10.1640625" style="7" bestFit="1" customWidth="1"/>
    <col min="31" max="31" width="2.6640625" style="7" customWidth="1"/>
    <col min="32" max="32" width="10.83203125" style="7" customWidth="1"/>
    <col min="33" max="33" width="2.6640625" style="7" customWidth="1"/>
    <col min="34" max="34" width="10.83203125" style="7" customWidth="1"/>
    <col min="35" max="35" width="2.6640625" style="7" customWidth="1"/>
    <col min="36" max="39" width="9.5" style="18" customWidth="1"/>
    <col min="40" max="40" width="9.5" style="17" customWidth="1"/>
    <col min="41" max="41" width="3.5" style="66" customWidth="1"/>
    <col min="42" max="42" width="9.5" style="4" customWidth="1"/>
    <col min="43" max="43" width="2" style="18" customWidth="1"/>
    <col min="44" max="44" width="9.5" style="18" customWidth="1"/>
    <col min="45" max="45" width="7.83203125" style="18" customWidth="1"/>
    <col min="46" max="46" width="8.83203125" style="17" customWidth="1"/>
    <col min="47" max="47" width="3.5" style="66" customWidth="1"/>
    <col min="48" max="48" width="10.83203125" style="4" customWidth="1"/>
    <col min="49" max="51" width="10.83203125" style="18" customWidth="1"/>
    <col min="52" max="52" width="9.1640625" style="17" customWidth="1"/>
    <col min="53" max="53" width="3.5" style="18" customWidth="1"/>
    <col min="54" max="54" width="10.83203125" style="4" customWidth="1"/>
    <col min="55" max="57" width="10.83203125" style="18" customWidth="1"/>
    <col min="58" max="58" width="10.83203125" style="17" customWidth="1"/>
    <col min="59" max="59" width="3.5" style="18" customWidth="1"/>
    <col min="60" max="60" width="8.83203125" style="4"/>
    <col min="61" max="65" width="8.83203125" style="18"/>
    <col min="66" max="66" width="8.83203125" style="17"/>
    <col min="67" max="67" width="2.83203125" style="18" customWidth="1"/>
    <col min="68" max="74" width="8.83203125" style="18"/>
    <col min="75" max="75" width="2.5" style="18" customWidth="1"/>
    <col min="76" max="77" width="8.83203125" style="18"/>
    <col min="78" max="78" width="3.83203125" style="7" customWidth="1"/>
    <col min="79" max="85" width="8.83203125" style="7"/>
    <col min="86" max="86" width="3" style="7" customWidth="1"/>
    <col min="87" max="93" width="8.83203125" style="7"/>
    <col min="94" max="94" width="4.1640625" style="7" customWidth="1"/>
    <col min="95" max="101" width="8.83203125" style="7"/>
    <col min="102" max="102" width="2.33203125" style="7" customWidth="1"/>
    <col min="103" max="103" width="8.83203125" style="66" customWidth="1"/>
    <col min="104" max="109" width="8.83203125" style="37" customWidth="1"/>
    <col min="110" max="110" width="3.5" style="66" customWidth="1"/>
    <col min="111" max="117" width="8.83203125" style="7"/>
    <col min="118" max="118" width="4.5" style="7" customWidth="1"/>
    <col min="119" max="119" width="9.6640625" style="7" customWidth="1"/>
    <col min="120" max="120" width="3.83203125" style="7" customWidth="1"/>
    <col min="121" max="123" width="8.83203125" style="7"/>
    <col min="124" max="124" width="4" style="7" customWidth="1"/>
    <col min="125" max="125" width="15" style="7" customWidth="1"/>
    <col min="126" max="126" width="13" style="7" customWidth="1"/>
    <col min="127" max="127" width="13.83203125" style="7" customWidth="1"/>
    <col min="128" max="128" width="3" customWidth="1"/>
    <col min="131" max="131" width="12.83203125" customWidth="1"/>
    <col min="132" max="132" width="4" style="7" customWidth="1"/>
    <col min="133" max="133" width="15" style="7" customWidth="1"/>
    <col min="134" max="134" width="13" style="7" customWidth="1"/>
    <col min="135" max="135" width="13.83203125" style="7" customWidth="1"/>
    <col min="136" max="16384" width="8.83203125" style="7"/>
  </cols>
  <sheetData>
    <row r="1" spans="1:135" ht="35.25" customHeight="1">
      <c r="A1" s="1" t="s">
        <v>0</v>
      </c>
      <c r="B1" s="1"/>
      <c r="C1" s="1"/>
      <c r="D1" s="2"/>
      <c r="E1" s="3" t="s">
        <v>1</v>
      </c>
      <c r="F1" s="4" t="str">
        <f>F3&amp;" "&amp;F4</f>
        <v>2011-2030 EI Load Growth (%)</v>
      </c>
      <c r="G1" s="4" t="str">
        <f t="shared" ref="G1:AJ1" si="0">G3&amp;" "&amp;G4</f>
        <v xml:space="preserve"> </v>
      </c>
      <c r="H1" s="4" t="str">
        <f t="shared" si="0"/>
        <v>Added Transfer Capacity 2020-2035 (GW)</v>
      </c>
      <c r="I1" s="4" t="str">
        <f t="shared" si="0"/>
        <v xml:space="preserve"> </v>
      </c>
      <c r="J1" s="4" t="str">
        <f>J3&amp;" "&amp;J4</f>
        <v>2030 Max Inter-Region Flow during Peak (GW)</v>
      </c>
      <c r="K1" s="4" t="str">
        <f>K3&amp;" "&amp;K4</f>
        <v xml:space="preserve"> </v>
      </c>
      <c r="L1" s="4" t="str">
        <f>L3&amp;" "&amp;L4</f>
        <v>2030 Max All-Hour Inter-Region Flow (GW)</v>
      </c>
      <c r="M1" s="4" t="str">
        <f>M3&amp;" "&amp;M4</f>
        <v xml:space="preserve"> </v>
      </c>
      <c r="N1" s="4" t="str">
        <f t="shared" si="0"/>
        <v>2030 EI Total Transferred Energy (TWh)</v>
      </c>
      <c r="O1" s="4" t="str">
        <f t="shared" si="0"/>
        <v xml:space="preserve"> </v>
      </c>
      <c r="P1" s="4" t="str">
        <f t="shared" si="0"/>
        <v>EI 2015-2030 CO2 Emissions (MMT)</v>
      </c>
      <c r="Q1" s="4" t="str">
        <f t="shared" si="0"/>
        <v xml:space="preserve"> </v>
      </c>
      <c r="R1" s="4" t="str">
        <f t="shared" si="0"/>
        <v>2030 US Electric CO2 Emissions Reductions from 2005 (%)</v>
      </c>
      <c r="S1" s="4" t="str">
        <f t="shared" si="0"/>
        <v xml:space="preserve"> </v>
      </c>
      <c r="T1" s="4" t="str">
        <f t="shared" si="0"/>
        <v>NPV 2015-2030 EI NEEM-related Cost (B$)</v>
      </c>
      <c r="U1" s="4" t="str">
        <f t="shared" si="0"/>
        <v xml:space="preserve"> </v>
      </c>
      <c r="V1" s="4" t="str">
        <f t="shared" si="0"/>
        <v>2015-2030 EI NEEM Levelized Cost ($/MWh)</v>
      </c>
      <c r="W1" s="4" t="str">
        <f t="shared" si="0"/>
        <v xml:space="preserve"> </v>
      </c>
      <c r="X1" s="4" t="str">
        <f t="shared" si="0"/>
        <v>2030 EI Avg. Gen. Cost ($/MWh)</v>
      </c>
      <c r="Y1" s="4" t="str">
        <f t="shared" si="0"/>
        <v xml:space="preserve"> </v>
      </c>
      <c r="Z1" s="4" t="str">
        <f t="shared" si="0"/>
        <v>2030 EI Marg. Energy Cost ($/MWh)</v>
      </c>
      <c r="AA1" s="4" t="str">
        <f t="shared" si="0"/>
        <v xml:space="preserve"> </v>
      </c>
      <c r="AB1" s="4" t="str">
        <f t="shared" si="0"/>
        <v>2030 EI Avg. Gas Cost $/mmBtu</v>
      </c>
      <c r="AC1" s="4" t="str">
        <f t="shared" si="0"/>
        <v xml:space="preserve"> </v>
      </c>
      <c r="AD1" s="4" t="str">
        <f t="shared" si="0"/>
        <v>2015-2030 EI Thermal Contingency Cost (B$)</v>
      </c>
      <c r="AE1" s="4" t="str">
        <f t="shared" si="0"/>
        <v xml:space="preserve"> </v>
      </c>
      <c r="AF1" s="4" t="str">
        <f t="shared" si="0"/>
        <v>2015-2030 EI Median  Wind Integration Cost (B$)</v>
      </c>
      <c r="AG1" s="4" t="str">
        <f t="shared" si="0"/>
        <v xml:space="preserve"> </v>
      </c>
      <c r="AH1" s="4" t="str">
        <f t="shared" si="0"/>
        <v>2015-2030 Revenue from CO2 Price (B$)</v>
      </c>
      <c r="AI1" s="4" t="str">
        <f t="shared" si="0"/>
        <v xml:space="preserve"> </v>
      </c>
      <c r="AJ1" s="5" t="str">
        <f t="shared" si="0"/>
        <v>2030 EI Active Capacity By Type (GW) Coal</v>
      </c>
      <c r="AK1" s="5" t="str">
        <f>AJ3&amp;" "&amp;AK4</f>
        <v>2030 EI Active Capacity By Type (GW) Nuclear</v>
      </c>
      <c r="AL1" s="5" t="str">
        <f>AJ3&amp;" "&amp;AL4</f>
        <v>2030 EI Active Capacity By Type (GW) Natl Gas</v>
      </c>
      <c r="AM1" s="5" t="str">
        <f>AJ3&amp;" "&amp;AM4</f>
        <v>2030 EI Active Capacity By Type (GW) Renewable</v>
      </c>
      <c r="AN1" s="5" t="str">
        <f>AJ3&amp;" "&amp;AN4</f>
        <v>2030 EI Active Capacity By Type (GW) PS+DR</v>
      </c>
      <c r="AO1" s="5" t="str">
        <f>AO3&amp;" "&amp;AO4</f>
        <v xml:space="preserve"> </v>
      </c>
      <c r="AP1" s="5" t="str">
        <f>AP3&amp;" "&amp;AP4</f>
        <v>2030 EI Cum. Retirements By Type (GW) Coal</v>
      </c>
      <c r="AQ1" s="5" t="str">
        <f>AP3&amp;" "&amp;AQ4</f>
        <v>2030 EI Cum. Retirements By Type (GW) Nuclear</v>
      </c>
      <c r="AR1" s="5" t="str">
        <f>AP3&amp;" "&amp;AR4</f>
        <v>2030 EI Cum. Retirements By Type (GW) Natl Gas</v>
      </c>
      <c r="AS1" s="5" t="str">
        <f>AP3&amp;" "&amp;AS4</f>
        <v>2030 EI Cum. Retirements By Type (GW) Renewable</v>
      </c>
      <c r="AT1" s="5" t="str">
        <f>AP3&amp;" "&amp;AT4</f>
        <v>2030 EI Cum. Retirements By Type (GW) PS+DR</v>
      </c>
      <c r="AU1" s="5" t="str">
        <f>AU3&amp;" "&amp;AU4</f>
        <v xml:space="preserve"> </v>
      </c>
      <c r="AV1" s="5" t="str">
        <f>AV3&amp;" "&amp;AV4</f>
        <v>2030 EI Generation By Type (TWh) Coal</v>
      </c>
      <c r="AW1" s="5" t="str">
        <f>AV3&amp;" "&amp;AW4</f>
        <v>2030 EI Generation By Type (TWh) Nuclear</v>
      </c>
      <c r="AX1" s="5" t="str">
        <f>AV3&amp;" "&amp;AX4</f>
        <v>2030 EI Generation By Type (TWh) Natl Gas</v>
      </c>
      <c r="AY1" s="5" t="str">
        <f>AV3&amp;" "&amp;AY4</f>
        <v>2030 EI Generation By Type (TWh) Renewable</v>
      </c>
      <c r="AZ1" s="5" t="str">
        <f>AV3&amp;" "&amp;AZ4</f>
        <v>2030 EI Generation By Type (TWh) PS+DR</v>
      </c>
      <c r="BA1" s="5" t="str">
        <f>BA3&amp;" "&amp;BA4</f>
        <v xml:space="preserve"> </v>
      </c>
      <c r="BB1" s="5" t="str">
        <f>BB3&amp;"-"&amp;BB4</f>
        <v>2030 EI Generation By % of Total-Coal</v>
      </c>
      <c r="BC1" s="5" t="str">
        <f>BB3&amp;"-"&amp;BC4</f>
        <v>2030 EI Generation By % of Total-Nuclear</v>
      </c>
      <c r="BD1" s="5" t="str">
        <f>BB3&amp;"-"&amp;BD4</f>
        <v>2030 EI Generation By % of Total-Natl Gas</v>
      </c>
      <c r="BE1" s="5" t="str">
        <f>BB3&amp;"-"&amp;BE4</f>
        <v>2030 EI Generation By % of Total-Renewable</v>
      </c>
      <c r="BF1" s="5" t="str">
        <f>BB3&amp;"-"&amp;BF4</f>
        <v>2030 EI Generation By % of Total-PS+DR</v>
      </c>
      <c r="BG1" s="5" t="str">
        <f>BG3&amp;" "&amp;BG4</f>
        <v xml:space="preserve"> </v>
      </c>
      <c r="BH1" s="5" t="str">
        <f>BH3&amp;" "&amp;BH4</f>
        <v>2030 Cumulative New Capacity by Super-Region (GW) Southwest</v>
      </c>
      <c r="BI1" s="5" t="str">
        <f>BH3&amp;" "&amp;BI4</f>
        <v>2030 Cumulative New Capacity by Super-Region (GW) Southeast</v>
      </c>
      <c r="BJ1" s="5" t="str">
        <f>BH3&amp;" "&amp;BJ4</f>
        <v>2030 Cumulative New Capacity by Super-Region (GW) Midwest</v>
      </c>
      <c r="BK1" s="5" t="str">
        <f>BH3&amp;" "&amp;BK4</f>
        <v>2030 Cumulative New Capacity by Super-Region (GW) PJM_ROR</v>
      </c>
      <c r="BL1" s="5" t="str">
        <f>BH3&amp;" "&amp;BL4</f>
        <v>2030 Cumulative New Capacity by Super-Region (GW) PJM_MAAC</v>
      </c>
      <c r="BM1" s="5" t="str">
        <f>BH3&amp;" "&amp;BM4</f>
        <v>2030 Cumulative New Capacity by Super-Region (GW) Northeast</v>
      </c>
      <c r="BN1" s="5" t="str">
        <f>BH3&amp;" "&amp;BN4</f>
        <v>2030 Cumulative New Capacity by Super-Region (GW) Ontario</v>
      </c>
      <c r="BO1" s="5" t="str">
        <f>BO3&amp;" "&amp;BO4</f>
        <v xml:space="preserve"> </v>
      </c>
      <c r="BP1" s="5" t="str">
        <f>BP3&amp;" "&amp;BP4</f>
        <v>2030 Ratio of Intermittent Generation to Demand Southwest</v>
      </c>
      <c r="BQ1" s="5" t="str">
        <f>BP3&amp;" "&amp;BQ4</f>
        <v>2030 Ratio of Intermittent Generation to Demand Southeast</v>
      </c>
      <c r="BR1" s="5" t="str">
        <f>BP3&amp;" "&amp;BR4</f>
        <v>2030 Ratio of Intermittent Generation to Demand Midwest</v>
      </c>
      <c r="BS1" s="5" t="str">
        <f>BP3&amp;" "&amp;BS4</f>
        <v>2030 Ratio of Intermittent Generation to Demand PJM_ROR</v>
      </c>
      <c r="BT1" s="5" t="str">
        <f>BP3&amp;" "&amp;BT4</f>
        <v>2030 Ratio of Intermittent Generation to Demand PJM_MAAC</v>
      </c>
      <c r="BU1" s="5" t="str">
        <f>BP3&amp;" "&amp;BU4</f>
        <v>2030 Ratio of Intermittent Generation to Demand Northeast</v>
      </c>
      <c r="BV1" s="5" t="str">
        <f>BP3&amp;" "&amp;BV4</f>
        <v>2030 Ratio of Intermittent Generation to Demand Ontario</v>
      </c>
      <c r="BW1" s="5" t="str">
        <f>BW3&amp;" "&amp;BW4</f>
        <v xml:space="preserve"> </v>
      </c>
      <c r="BX1" s="5" t="str">
        <f>BP3&amp;" "&amp;BX4</f>
        <v>2030 Ratio of Intermittent Generation to Demand South</v>
      </c>
      <c r="BY1" s="5" t="str">
        <f>BP3&amp;" "&amp;BY4</f>
        <v>2030 Ratio of Intermittent Generation to Demand Central</v>
      </c>
      <c r="BZ1" s="5" t="str">
        <f>BZ3&amp;" "&amp;BZ4</f>
        <v xml:space="preserve"> </v>
      </c>
      <c r="CA1" s="5" t="str">
        <f>CA3&amp;" "&amp;CA4</f>
        <v>2030 Net Exports (B$) Southwest</v>
      </c>
      <c r="CB1" s="5" t="str">
        <f>CA3&amp;" "&amp;CB4</f>
        <v>2030 Net Exports (B$) Southeast</v>
      </c>
      <c r="CC1" s="5" t="str">
        <f>CA3&amp;" "&amp;CC4</f>
        <v>2030 Net Exports (B$) Midwest</v>
      </c>
      <c r="CD1" s="5" t="str">
        <f>CA3&amp;" "&amp;CD4</f>
        <v>2030 Net Exports (B$) PJM_ROR</v>
      </c>
      <c r="CE1" s="5" t="str">
        <f>CA3&amp;" "&amp;CE4</f>
        <v>2030 Net Exports (B$) PJM_MAAC</v>
      </c>
      <c r="CF1" s="5" t="str">
        <f>CA3&amp;" "&amp;CF4</f>
        <v>2030 Net Exports (B$) Northeast</v>
      </c>
      <c r="CG1" s="5" t="str">
        <f>CA3&amp;" "&amp;CG4</f>
        <v>2030 Net Exports (B$) Ontario</v>
      </c>
      <c r="CH1" s="5" t="str">
        <f>CH3&amp;" "&amp;CH4</f>
        <v xml:space="preserve"> </v>
      </c>
      <c r="CI1" s="5" t="str">
        <f>CI3&amp;" "&amp;CI4</f>
        <v>2030 Avg. Marginal Energy Cost ($/MWh) Southwest</v>
      </c>
      <c r="CJ1" s="5" t="str">
        <f>CI3&amp;" "&amp;CJ4</f>
        <v>2030 Avg. Marginal Energy Cost ($/MWh) Southeast</v>
      </c>
      <c r="CK1" s="5" t="str">
        <f>CI3&amp;" "&amp;CK4</f>
        <v>2030 Avg. Marginal Energy Cost ($/MWh) Midwest</v>
      </c>
      <c r="CL1" s="5" t="str">
        <f>CI3&amp;" "&amp;CL4</f>
        <v>2030 Avg. Marginal Energy Cost ($/MWh) PJM_ROR</v>
      </c>
      <c r="CM1" s="5" t="str">
        <f>CI3&amp;" "&amp;CM4</f>
        <v>2030 Avg. Marginal Energy Cost ($/MWh) PJM_MAAC</v>
      </c>
      <c r="CN1" s="5" t="str">
        <f>CI3&amp;" "&amp;CN4</f>
        <v>2030 Avg. Marginal Energy Cost ($/MWh) Northeast</v>
      </c>
      <c r="CO1" s="5" t="str">
        <f>CI3&amp;" "&amp;CO4</f>
        <v>2030 Avg. Marginal Energy Cost ($/MWh) Ontario</v>
      </c>
      <c r="CP1" s="5" t="str">
        <f>CP3&amp;" "&amp;CP4</f>
        <v xml:space="preserve"> </v>
      </c>
      <c r="CQ1" s="5" t="str">
        <f>CQ3&amp;" "&amp;CQ4</f>
        <v>2030 Avg. Production Cost ($/MWh) Southwest</v>
      </c>
      <c r="CR1" s="5" t="str">
        <f>CQ3&amp;" "&amp;CR4</f>
        <v>2030 Avg. Production Cost ($/MWh) Southeast</v>
      </c>
      <c r="CS1" s="5" t="str">
        <f>CQ3&amp;" "&amp;CS4</f>
        <v>2030 Avg. Production Cost ($/MWh) Midwest</v>
      </c>
      <c r="CT1" s="5" t="str">
        <f>CQ3&amp;" "&amp;CT4</f>
        <v>2030 Avg. Production Cost ($/MWh) PJM_ROR</v>
      </c>
      <c r="CU1" s="5" t="str">
        <f>CQ3&amp;" "&amp;CU4</f>
        <v>2030 Avg. Production Cost ($/MWh) PJM_MAAC</v>
      </c>
      <c r="CV1" s="5" t="str">
        <f>CQ3&amp;" "&amp;CV4</f>
        <v>2030 Avg. Production Cost ($/MWh) Northeast</v>
      </c>
      <c r="CW1" s="5" t="str">
        <f>CQ3&amp;" "&amp;CW4</f>
        <v>2030 Avg. Production Cost ($/MWh) Ontario</v>
      </c>
      <c r="CX1" s="5" t="str">
        <f>CX3&amp;" "&amp;CX4</f>
        <v xml:space="preserve"> </v>
      </c>
      <c r="CY1" s="5" t="str">
        <f>CY3&amp;" "&amp;CY4</f>
        <v>2030 Total Generation, TWh Southwest</v>
      </c>
      <c r="CZ1" s="5" t="str">
        <f>CY3&amp;" "&amp;CZ4</f>
        <v>2030 Total Generation, TWh Southeast</v>
      </c>
      <c r="DA1" s="5" t="str">
        <f>CY3&amp;" "&amp;DA4</f>
        <v>2030 Total Generation, TWh Midwest</v>
      </c>
      <c r="DB1" s="5" t="str">
        <f>CY3&amp;" "&amp;DB4</f>
        <v>2030 Total Generation, TWh PJM_ROR</v>
      </c>
      <c r="DC1" s="5" t="str">
        <f>CY3&amp;" "&amp;DC4</f>
        <v>2030 Total Generation, TWh PJM_MAAC</v>
      </c>
      <c r="DD1" s="5" t="str">
        <f>CY3&amp;" "&amp;DD4</f>
        <v>2030 Total Generation, TWh Northeast</v>
      </c>
      <c r="DE1" s="5" t="str">
        <f>CY3&amp;" "&amp;DE4</f>
        <v>2030 Total Generation, TWh Ontario</v>
      </c>
      <c r="DF1" s="5" t="str">
        <f>DF3&amp;" "&amp;DF4</f>
        <v xml:space="preserve"> </v>
      </c>
      <c r="DG1" s="5" t="str">
        <f>DG3&amp;"-"&amp;DG4</f>
        <v>2030 Load by Super-Region (TWh)-Southwest</v>
      </c>
      <c r="DH1" s="5" t="str">
        <f>DG3&amp;" "&amp;DH4</f>
        <v>2030 Load by Super-Region (TWh) Southeast</v>
      </c>
      <c r="DI1" s="5" t="str">
        <f>DG3&amp;" "&amp;DI4</f>
        <v>2030 Load by Super-Region (TWh) Midwest</v>
      </c>
      <c r="DJ1" s="5" t="str">
        <f>DG3&amp;" "&amp;DJ4</f>
        <v>2030 Load by Super-Region (TWh) PJM_ROR</v>
      </c>
      <c r="DK1" s="5" t="str">
        <f>DG3&amp;" "&amp;DK4</f>
        <v>2030 Load by Super-Region (TWh) PJM_MAAC</v>
      </c>
      <c r="DL1" s="5" t="str">
        <f>DG3&amp;" "&amp;DL4</f>
        <v>2030 Load by Super-Region (TWh) Northeast</v>
      </c>
      <c r="DM1" s="5" t="str">
        <f>DG3&amp;" "&amp;DM4</f>
        <v>2030 Load by Super-Region (TWh) Ontario</v>
      </c>
      <c r="DN1" s="5" t="str">
        <f>DN3&amp;" "&amp;DN4</f>
        <v xml:space="preserve"> </v>
      </c>
      <c r="DO1" s="5" t="str">
        <f>DO3&amp;" "&amp;DO4</f>
        <v xml:space="preserve">Keystone Bookends </v>
      </c>
      <c r="DP1" s="5" t="str">
        <f t="shared" ref="DP1:DQ1" si="1">DP3&amp;" "&amp;DP4</f>
        <v xml:space="preserve"> </v>
      </c>
      <c r="DQ1" s="5" t="str">
        <f t="shared" si="1"/>
        <v>Total Cost (B$) Low</v>
      </c>
      <c r="DR1" s="5" t="str">
        <f>DQ3&amp;" "&amp;DR4</f>
        <v>Total Cost (B$) Med</v>
      </c>
      <c r="DS1" s="6" t="str">
        <f>DQ3&amp;" "&amp;DS4</f>
        <v>Total Cost (B$) High</v>
      </c>
      <c r="DT1" s="5" t="str">
        <f t="shared" ref="DT1:DU1" si="2">DT3&amp;" "&amp;DT4</f>
        <v xml:space="preserve"> </v>
      </c>
      <c r="DU1" s="5" t="str">
        <f t="shared" si="2"/>
        <v>Levelized Total Cost ($/MWh) Low</v>
      </c>
      <c r="DV1" s="5" t="str">
        <f>DU3&amp;" "&amp;DV4</f>
        <v>Levelized Total Cost ($/MWh) Med</v>
      </c>
      <c r="DW1" s="6" t="str">
        <f>DU3&amp;" "&amp;DW4</f>
        <v>Levelized Total Cost ($/MWh) High</v>
      </c>
      <c r="DX1" s="5" t="str">
        <f t="shared" ref="DX1:DY1" si="3">DX3&amp;" "&amp;DX4</f>
        <v xml:space="preserve"> </v>
      </c>
      <c r="DY1" s="5" t="str">
        <f t="shared" si="3"/>
        <v>Total Cost w/o Carbon (B$) Low</v>
      </c>
      <c r="DZ1" s="5" t="str">
        <f>DY3&amp;" "&amp;DZ4</f>
        <v>Total Cost w/o Carbon (B$) Med</v>
      </c>
      <c r="EA1" s="6" t="str">
        <f>DY3&amp;" "&amp;EA4</f>
        <v>Total Cost w/o Carbon (B$) High</v>
      </c>
      <c r="EB1" s="5" t="str">
        <f t="shared" ref="EB1:EC1" si="4">EB3&amp;" "&amp;EB4</f>
        <v xml:space="preserve"> </v>
      </c>
      <c r="EC1" s="5" t="str">
        <f t="shared" si="4"/>
        <v>Levelized Total Cost w/o Carbon ($/MWh) Low</v>
      </c>
      <c r="ED1" s="5" t="str">
        <f>EC3&amp;" "&amp;ED4</f>
        <v>Levelized Total Cost w/o Carbon ($/MWh) Med</v>
      </c>
      <c r="EE1" s="6" t="str">
        <f>EC3&amp;" "&amp;EE4</f>
        <v>Levelized Total Cost w/o Carbon ($/MWh) High</v>
      </c>
    </row>
    <row r="2" spans="1:135" ht="59.25" customHeight="1">
      <c r="A2" s="8"/>
      <c r="B2" s="8"/>
      <c r="C2" s="8"/>
      <c r="D2" s="9"/>
      <c r="E2" s="3" t="s">
        <v>2</v>
      </c>
      <c r="F2" s="4">
        <v>1</v>
      </c>
      <c r="G2" s="4">
        <f t="shared" ref="G2:BR2" si="5">F2+1</f>
        <v>2</v>
      </c>
      <c r="H2" s="4">
        <f t="shared" si="5"/>
        <v>3</v>
      </c>
      <c r="I2" s="4">
        <f t="shared" si="5"/>
        <v>4</v>
      </c>
      <c r="J2" s="4">
        <f t="shared" si="5"/>
        <v>5</v>
      </c>
      <c r="K2" s="4">
        <f t="shared" si="5"/>
        <v>6</v>
      </c>
      <c r="L2" s="4">
        <f t="shared" si="5"/>
        <v>7</v>
      </c>
      <c r="M2" s="4">
        <f t="shared" si="5"/>
        <v>8</v>
      </c>
      <c r="N2" s="4">
        <f t="shared" si="5"/>
        <v>9</v>
      </c>
      <c r="O2" s="4">
        <f t="shared" si="5"/>
        <v>10</v>
      </c>
      <c r="P2" s="4">
        <f t="shared" si="5"/>
        <v>11</v>
      </c>
      <c r="Q2" s="4">
        <f t="shared" si="5"/>
        <v>12</v>
      </c>
      <c r="R2" s="4">
        <f t="shared" si="5"/>
        <v>13</v>
      </c>
      <c r="S2" s="4">
        <f t="shared" si="5"/>
        <v>14</v>
      </c>
      <c r="T2" s="4">
        <f t="shared" si="5"/>
        <v>15</v>
      </c>
      <c r="U2" s="4">
        <f t="shared" si="5"/>
        <v>16</v>
      </c>
      <c r="V2" s="4">
        <f t="shared" si="5"/>
        <v>17</v>
      </c>
      <c r="W2" s="4">
        <f t="shared" si="5"/>
        <v>18</v>
      </c>
      <c r="X2" s="4">
        <f t="shared" si="5"/>
        <v>19</v>
      </c>
      <c r="Y2" s="4">
        <f t="shared" si="5"/>
        <v>20</v>
      </c>
      <c r="Z2" s="4">
        <f t="shared" si="5"/>
        <v>21</v>
      </c>
      <c r="AA2" s="4">
        <f t="shared" si="5"/>
        <v>22</v>
      </c>
      <c r="AB2" s="4">
        <f t="shared" si="5"/>
        <v>23</v>
      </c>
      <c r="AC2" s="4">
        <f t="shared" si="5"/>
        <v>24</v>
      </c>
      <c r="AD2" s="4">
        <f t="shared" si="5"/>
        <v>25</v>
      </c>
      <c r="AE2" s="4">
        <f t="shared" si="5"/>
        <v>26</v>
      </c>
      <c r="AF2" s="4">
        <f t="shared" si="5"/>
        <v>27</v>
      </c>
      <c r="AG2" s="4">
        <f t="shared" si="5"/>
        <v>28</v>
      </c>
      <c r="AH2" s="4">
        <f t="shared" si="5"/>
        <v>29</v>
      </c>
      <c r="AI2" s="4">
        <f t="shared" si="5"/>
        <v>30</v>
      </c>
      <c r="AJ2" s="4">
        <f t="shared" si="5"/>
        <v>31</v>
      </c>
      <c r="AK2" s="4">
        <f t="shared" si="5"/>
        <v>32</v>
      </c>
      <c r="AL2" s="4">
        <f t="shared" si="5"/>
        <v>33</v>
      </c>
      <c r="AM2" s="4">
        <f t="shared" si="5"/>
        <v>34</v>
      </c>
      <c r="AN2" s="4">
        <f t="shared" si="5"/>
        <v>35</v>
      </c>
      <c r="AO2" s="4">
        <f t="shared" si="5"/>
        <v>36</v>
      </c>
      <c r="AP2" s="4">
        <f t="shared" si="5"/>
        <v>37</v>
      </c>
      <c r="AQ2" s="4">
        <f t="shared" si="5"/>
        <v>38</v>
      </c>
      <c r="AR2" s="4">
        <f t="shared" si="5"/>
        <v>39</v>
      </c>
      <c r="AS2" s="4">
        <f t="shared" si="5"/>
        <v>40</v>
      </c>
      <c r="AT2" s="4">
        <f t="shared" si="5"/>
        <v>41</v>
      </c>
      <c r="AU2" s="4">
        <f t="shared" si="5"/>
        <v>42</v>
      </c>
      <c r="AV2" s="4">
        <f t="shared" si="5"/>
        <v>43</v>
      </c>
      <c r="AW2" s="4">
        <f t="shared" si="5"/>
        <v>44</v>
      </c>
      <c r="AX2" s="4">
        <f t="shared" si="5"/>
        <v>45</v>
      </c>
      <c r="AY2" s="4">
        <f t="shared" si="5"/>
        <v>46</v>
      </c>
      <c r="AZ2" s="4">
        <f t="shared" si="5"/>
        <v>47</v>
      </c>
      <c r="BA2" s="4">
        <f t="shared" si="5"/>
        <v>48</v>
      </c>
      <c r="BB2" s="4">
        <f t="shared" si="5"/>
        <v>49</v>
      </c>
      <c r="BC2" s="4">
        <f t="shared" si="5"/>
        <v>50</v>
      </c>
      <c r="BD2" s="4">
        <f t="shared" si="5"/>
        <v>51</v>
      </c>
      <c r="BE2" s="4">
        <f t="shared" si="5"/>
        <v>52</v>
      </c>
      <c r="BF2" s="4">
        <f t="shared" si="5"/>
        <v>53</v>
      </c>
      <c r="BG2" s="4">
        <f t="shared" si="5"/>
        <v>54</v>
      </c>
      <c r="BH2" s="4">
        <f t="shared" si="5"/>
        <v>55</v>
      </c>
      <c r="BI2" s="4">
        <f t="shared" si="5"/>
        <v>56</v>
      </c>
      <c r="BJ2" s="4">
        <f t="shared" si="5"/>
        <v>57</v>
      </c>
      <c r="BK2" s="4">
        <f t="shared" si="5"/>
        <v>58</v>
      </c>
      <c r="BL2" s="4">
        <f t="shared" si="5"/>
        <v>59</v>
      </c>
      <c r="BM2" s="4">
        <f t="shared" si="5"/>
        <v>60</v>
      </c>
      <c r="BN2" s="4">
        <f t="shared" si="5"/>
        <v>61</v>
      </c>
      <c r="BO2" s="4">
        <f t="shared" si="5"/>
        <v>62</v>
      </c>
      <c r="BP2" s="4">
        <f t="shared" si="5"/>
        <v>63</v>
      </c>
      <c r="BQ2" s="4">
        <f t="shared" si="5"/>
        <v>64</v>
      </c>
      <c r="BR2" s="4">
        <f t="shared" si="5"/>
        <v>65</v>
      </c>
      <c r="BS2" s="4">
        <f t="shared" ref="BS2:ED2" si="6">BR2+1</f>
        <v>66</v>
      </c>
      <c r="BT2" s="4">
        <f t="shared" si="6"/>
        <v>67</v>
      </c>
      <c r="BU2" s="4">
        <f t="shared" si="6"/>
        <v>68</v>
      </c>
      <c r="BV2" s="4">
        <f t="shared" si="6"/>
        <v>69</v>
      </c>
      <c r="BW2" s="4">
        <f t="shared" si="6"/>
        <v>70</v>
      </c>
      <c r="BX2" s="4">
        <f t="shared" si="6"/>
        <v>71</v>
      </c>
      <c r="BY2" s="4">
        <f t="shared" si="6"/>
        <v>72</v>
      </c>
      <c r="BZ2" s="4">
        <f t="shared" si="6"/>
        <v>73</v>
      </c>
      <c r="CA2" s="4">
        <f t="shared" si="6"/>
        <v>74</v>
      </c>
      <c r="CB2" s="4">
        <f t="shared" si="6"/>
        <v>75</v>
      </c>
      <c r="CC2" s="4">
        <f t="shared" si="6"/>
        <v>76</v>
      </c>
      <c r="CD2" s="4">
        <f t="shared" si="6"/>
        <v>77</v>
      </c>
      <c r="CE2" s="4">
        <f t="shared" si="6"/>
        <v>78</v>
      </c>
      <c r="CF2" s="4">
        <f t="shared" si="6"/>
        <v>79</v>
      </c>
      <c r="CG2" s="4">
        <f t="shared" si="6"/>
        <v>80</v>
      </c>
      <c r="CH2" s="4">
        <f t="shared" si="6"/>
        <v>81</v>
      </c>
      <c r="CI2" s="4">
        <f t="shared" si="6"/>
        <v>82</v>
      </c>
      <c r="CJ2" s="4">
        <f t="shared" si="6"/>
        <v>83</v>
      </c>
      <c r="CK2" s="4">
        <f t="shared" si="6"/>
        <v>84</v>
      </c>
      <c r="CL2" s="4">
        <f t="shared" si="6"/>
        <v>85</v>
      </c>
      <c r="CM2" s="4">
        <f t="shared" si="6"/>
        <v>86</v>
      </c>
      <c r="CN2" s="4">
        <f t="shared" si="6"/>
        <v>87</v>
      </c>
      <c r="CO2" s="4">
        <f t="shared" si="6"/>
        <v>88</v>
      </c>
      <c r="CP2" s="4">
        <f t="shared" si="6"/>
        <v>89</v>
      </c>
      <c r="CQ2" s="4">
        <f t="shared" si="6"/>
        <v>90</v>
      </c>
      <c r="CR2" s="4">
        <f t="shared" si="6"/>
        <v>91</v>
      </c>
      <c r="CS2" s="4">
        <f t="shared" si="6"/>
        <v>92</v>
      </c>
      <c r="CT2" s="4">
        <f t="shared" si="6"/>
        <v>93</v>
      </c>
      <c r="CU2" s="4">
        <f t="shared" si="6"/>
        <v>94</v>
      </c>
      <c r="CV2" s="4">
        <f t="shared" si="6"/>
        <v>95</v>
      </c>
      <c r="CW2" s="4">
        <f t="shared" si="6"/>
        <v>96</v>
      </c>
      <c r="CX2" s="4">
        <f t="shared" si="6"/>
        <v>97</v>
      </c>
      <c r="CY2" s="4">
        <f t="shared" si="6"/>
        <v>98</v>
      </c>
      <c r="CZ2" s="4">
        <f t="shared" si="6"/>
        <v>99</v>
      </c>
      <c r="DA2" s="4">
        <f t="shared" si="6"/>
        <v>100</v>
      </c>
      <c r="DB2" s="4">
        <f t="shared" si="6"/>
        <v>101</v>
      </c>
      <c r="DC2" s="4">
        <f t="shared" si="6"/>
        <v>102</v>
      </c>
      <c r="DD2" s="4">
        <f t="shared" si="6"/>
        <v>103</v>
      </c>
      <c r="DE2" s="4">
        <f t="shared" si="6"/>
        <v>104</v>
      </c>
      <c r="DF2" s="4">
        <f t="shared" si="6"/>
        <v>105</v>
      </c>
      <c r="DG2" s="4">
        <f t="shared" si="6"/>
        <v>106</v>
      </c>
      <c r="DH2" s="4">
        <f t="shared" si="6"/>
        <v>107</v>
      </c>
      <c r="DI2" s="4">
        <f t="shared" si="6"/>
        <v>108</v>
      </c>
      <c r="DJ2" s="4">
        <f t="shared" si="6"/>
        <v>109</v>
      </c>
      <c r="DK2" s="4">
        <f t="shared" si="6"/>
        <v>110</v>
      </c>
      <c r="DL2" s="4">
        <f t="shared" si="6"/>
        <v>111</v>
      </c>
      <c r="DM2" s="4">
        <f t="shared" si="6"/>
        <v>112</v>
      </c>
      <c r="DN2" s="4">
        <f t="shared" si="6"/>
        <v>113</v>
      </c>
      <c r="DO2" s="4">
        <f t="shared" si="6"/>
        <v>114</v>
      </c>
      <c r="DP2" s="4">
        <f t="shared" si="6"/>
        <v>115</v>
      </c>
      <c r="DQ2" s="4">
        <f t="shared" si="6"/>
        <v>116</v>
      </c>
      <c r="DR2" s="4">
        <f t="shared" si="6"/>
        <v>117</v>
      </c>
      <c r="DS2" s="4">
        <f t="shared" si="6"/>
        <v>118</v>
      </c>
      <c r="DT2" s="4">
        <f t="shared" si="6"/>
        <v>119</v>
      </c>
      <c r="DU2" s="4">
        <f t="shared" si="6"/>
        <v>120</v>
      </c>
      <c r="DV2" s="4">
        <f t="shared" si="6"/>
        <v>121</v>
      </c>
      <c r="DW2" s="4">
        <f t="shared" si="6"/>
        <v>122</v>
      </c>
      <c r="DX2" s="4">
        <f t="shared" si="6"/>
        <v>123</v>
      </c>
      <c r="DY2" s="4">
        <f t="shared" si="6"/>
        <v>124</v>
      </c>
      <c r="DZ2" s="4">
        <f t="shared" si="6"/>
        <v>125</v>
      </c>
      <c r="EA2" s="4">
        <f t="shared" si="6"/>
        <v>126</v>
      </c>
      <c r="EB2" s="4">
        <f t="shared" si="6"/>
        <v>127</v>
      </c>
      <c r="EC2" s="4">
        <f t="shared" si="6"/>
        <v>128</v>
      </c>
      <c r="ED2" s="4">
        <f t="shared" si="6"/>
        <v>129</v>
      </c>
      <c r="EE2" s="3">
        <f t="shared" ref="EE2" si="7">ED2+1</f>
        <v>130</v>
      </c>
    </row>
    <row r="3" spans="1:135" s="10" customFormat="1" ht="66.75" customHeight="1">
      <c r="A3" s="10" t="s">
        <v>3</v>
      </c>
      <c r="B3" s="10" t="s">
        <v>4</v>
      </c>
      <c r="C3" s="10" t="s">
        <v>5</v>
      </c>
      <c r="D3" s="10" t="s">
        <v>6</v>
      </c>
      <c r="E3" s="11" t="s">
        <v>7</v>
      </c>
      <c r="F3" s="12" t="s">
        <v>8</v>
      </c>
      <c r="G3" s="13"/>
      <c r="H3" s="14" t="s">
        <v>9</v>
      </c>
      <c r="I3" s="7"/>
      <c r="J3" s="15" t="s">
        <v>10</v>
      </c>
      <c r="K3" s="7"/>
      <c r="L3" s="15" t="s">
        <v>11</v>
      </c>
      <c r="M3" s="7"/>
      <c r="N3" s="16" t="s">
        <v>12</v>
      </c>
      <c r="O3" s="13"/>
      <c r="P3" s="14" t="s">
        <v>503</v>
      </c>
      <c r="Q3" s="17"/>
      <c r="R3" s="14" t="s">
        <v>13</v>
      </c>
      <c r="S3" s="17"/>
      <c r="T3" s="14" t="s">
        <v>504</v>
      </c>
      <c r="U3" s="18"/>
      <c r="V3" s="14" t="s">
        <v>505</v>
      </c>
      <c r="W3" s="18"/>
      <c r="X3" s="14" t="s">
        <v>14</v>
      </c>
      <c r="Y3" s="18"/>
      <c r="Z3" s="19" t="s">
        <v>15</v>
      </c>
      <c r="AA3" s="18"/>
      <c r="AB3" s="19" t="s">
        <v>16</v>
      </c>
      <c r="AC3" s="18"/>
      <c r="AD3" s="14" t="s">
        <v>506</v>
      </c>
      <c r="AE3" s="18"/>
      <c r="AF3" s="14" t="s">
        <v>507</v>
      </c>
      <c r="AG3" s="18"/>
      <c r="AH3" s="20" t="s">
        <v>508</v>
      </c>
      <c r="AI3" s="18"/>
      <c r="AJ3" s="21" t="s">
        <v>17</v>
      </c>
      <c r="AK3" s="22"/>
      <c r="AL3" s="22"/>
      <c r="AM3" s="22"/>
      <c r="AN3" s="23"/>
      <c r="AO3" s="24"/>
      <c r="AP3" s="21" t="s">
        <v>18</v>
      </c>
      <c r="AQ3" s="22"/>
      <c r="AR3" s="22"/>
      <c r="AS3" s="22"/>
      <c r="AT3" s="23"/>
      <c r="AU3" s="24"/>
      <c r="AV3" s="21" t="s">
        <v>19</v>
      </c>
      <c r="AW3" s="22"/>
      <c r="AX3" s="22"/>
      <c r="AY3" s="22"/>
      <c r="AZ3" s="23"/>
      <c r="BA3" s="7"/>
      <c r="BB3" s="21" t="s">
        <v>20</v>
      </c>
      <c r="BC3" s="22"/>
      <c r="BD3" s="22"/>
      <c r="BE3" s="22"/>
      <c r="BF3" s="23"/>
      <c r="BG3" s="7"/>
      <c r="BH3" s="21" t="s">
        <v>21</v>
      </c>
      <c r="BI3" s="22"/>
      <c r="BJ3" s="22"/>
      <c r="BK3" s="22"/>
      <c r="BL3" s="22"/>
      <c r="BM3" s="22"/>
      <c r="BN3" s="23"/>
      <c r="BO3" s="24"/>
      <c r="BP3" s="21" t="s">
        <v>22</v>
      </c>
      <c r="BQ3" s="22"/>
      <c r="BR3" s="22"/>
      <c r="BS3" s="22"/>
      <c r="BT3" s="22"/>
      <c r="BU3" s="22"/>
      <c r="BV3" s="22"/>
      <c r="BW3" s="22"/>
      <c r="BX3" s="22"/>
      <c r="BY3" s="23"/>
      <c r="CA3" s="21" t="s">
        <v>23</v>
      </c>
      <c r="CB3" s="22"/>
      <c r="CC3" s="22"/>
      <c r="CD3" s="22"/>
      <c r="CE3" s="22"/>
      <c r="CF3" s="22"/>
      <c r="CG3" s="23"/>
      <c r="CI3" s="21" t="s">
        <v>24</v>
      </c>
      <c r="CJ3" s="22"/>
      <c r="CK3" s="22"/>
      <c r="CL3" s="22"/>
      <c r="CM3" s="22"/>
      <c r="CN3" s="22"/>
      <c r="CO3" s="23"/>
      <c r="CP3" s="7"/>
      <c r="CQ3" s="21" t="s">
        <v>25</v>
      </c>
      <c r="CR3" s="22"/>
      <c r="CS3" s="22"/>
      <c r="CT3" s="22"/>
      <c r="CU3" s="22"/>
      <c r="CV3" s="22"/>
      <c r="CW3" s="23"/>
      <c r="CY3" s="21" t="s">
        <v>26</v>
      </c>
      <c r="CZ3" s="22"/>
      <c r="DA3" s="22"/>
      <c r="DB3" s="22"/>
      <c r="DC3" s="22"/>
      <c r="DD3" s="22"/>
      <c r="DE3" s="23"/>
      <c r="DF3" s="25"/>
      <c r="DG3" s="21" t="s">
        <v>27</v>
      </c>
      <c r="DH3" s="22"/>
      <c r="DI3" s="22"/>
      <c r="DJ3" s="22"/>
      <c r="DK3" s="22"/>
      <c r="DL3" s="22"/>
      <c r="DM3" s="23"/>
      <c r="DO3" s="26" t="s">
        <v>28</v>
      </c>
      <c r="DQ3" s="27" t="s">
        <v>29</v>
      </c>
      <c r="DR3" s="28"/>
      <c r="DS3" s="29"/>
      <c r="DU3" s="30" t="s">
        <v>30</v>
      </c>
      <c r="DV3" s="31"/>
      <c r="DW3" s="32"/>
      <c r="DX3"/>
      <c r="DY3" s="30" t="s">
        <v>31</v>
      </c>
      <c r="DZ3" s="31"/>
      <c r="EA3" s="32"/>
      <c r="EC3" s="30" t="s">
        <v>32</v>
      </c>
      <c r="ED3" s="31"/>
      <c r="EE3" s="32"/>
    </row>
    <row r="4" spans="1:135" s="33" customFormat="1" ht="15">
      <c r="A4" s="33" t="s">
        <v>33</v>
      </c>
      <c r="E4" s="34" t="s">
        <v>34</v>
      </c>
      <c r="F4" s="35" t="s">
        <v>35</v>
      </c>
      <c r="G4" s="35"/>
      <c r="H4" s="36" t="s">
        <v>36</v>
      </c>
      <c r="I4" s="37"/>
      <c r="J4" s="36" t="s">
        <v>36</v>
      </c>
      <c r="K4" s="37"/>
      <c r="L4" s="36" t="s">
        <v>36</v>
      </c>
      <c r="M4" s="37"/>
      <c r="N4" s="35" t="s">
        <v>37</v>
      </c>
      <c r="O4" s="35"/>
      <c r="P4" s="38" t="s">
        <v>38</v>
      </c>
      <c r="Q4" s="39"/>
      <c r="R4" s="38" t="s">
        <v>35</v>
      </c>
      <c r="S4" s="39"/>
      <c r="T4" s="38" t="s">
        <v>39</v>
      </c>
      <c r="U4" s="40"/>
      <c r="V4" s="38" t="s">
        <v>40</v>
      </c>
      <c r="W4" s="40"/>
      <c r="X4" s="38" t="s">
        <v>40</v>
      </c>
      <c r="Y4" s="40"/>
      <c r="Z4" s="38" t="s">
        <v>40</v>
      </c>
      <c r="AA4" s="40"/>
      <c r="AB4" s="36" t="s">
        <v>41</v>
      </c>
      <c r="AC4" s="40"/>
      <c r="AD4" s="38" t="s">
        <v>39</v>
      </c>
      <c r="AE4" s="40"/>
      <c r="AF4" s="38" t="s">
        <v>39</v>
      </c>
      <c r="AG4" s="40"/>
      <c r="AH4" s="38" t="s">
        <v>39</v>
      </c>
      <c r="AI4" s="40"/>
      <c r="AJ4" s="41" t="s">
        <v>42</v>
      </c>
      <c r="AK4" s="42" t="s">
        <v>43</v>
      </c>
      <c r="AL4" s="42" t="s">
        <v>44</v>
      </c>
      <c r="AM4" s="42" t="s">
        <v>45</v>
      </c>
      <c r="AN4" s="43" t="s">
        <v>46</v>
      </c>
      <c r="AO4" s="44"/>
      <c r="AP4" s="41" t="s">
        <v>42</v>
      </c>
      <c r="AQ4" s="42" t="s">
        <v>43</v>
      </c>
      <c r="AR4" s="42" t="s">
        <v>44</v>
      </c>
      <c r="AS4" s="42" t="s">
        <v>45</v>
      </c>
      <c r="AT4" s="43" t="s">
        <v>46</v>
      </c>
      <c r="AU4" s="44"/>
      <c r="AV4" s="41" t="s">
        <v>42</v>
      </c>
      <c r="AW4" s="42" t="s">
        <v>43</v>
      </c>
      <c r="AX4" s="42" t="s">
        <v>44</v>
      </c>
      <c r="AY4" s="42" t="s">
        <v>45</v>
      </c>
      <c r="AZ4" s="43" t="s">
        <v>46</v>
      </c>
      <c r="BA4" s="42"/>
      <c r="BB4" s="41" t="s">
        <v>42</v>
      </c>
      <c r="BC4" s="42" t="s">
        <v>43</v>
      </c>
      <c r="BD4" s="42" t="s">
        <v>44</v>
      </c>
      <c r="BE4" s="42" t="s">
        <v>45</v>
      </c>
      <c r="BF4" s="43" t="s">
        <v>46</v>
      </c>
      <c r="BG4" s="42"/>
      <c r="BH4" s="44" t="s">
        <v>47</v>
      </c>
      <c r="BI4" s="45" t="s">
        <v>48</v>
      </c>
      <c r="BJ4" s="45" t="s">
        <v>49</v>
      </c>
      <c r="BK4" s="45" t="s">
        <v>50</v>
      </c>
      <c r="BL4" s="45" t="s">
        <v>51</v>
      </c>
      <c r="BM4" s="45" t="s">
        <v>52</v>
      </c>
      <c r="BN4" s="45" t="s">
        <v>53</v>
      </c>
      <c r="BO4" s="37"/>
      <c r="BP4" s="44" t="s">
        <v>47</v>
      </c>
      <c r="BQ4" s="45" t="s">
        <v>48</v>
      </c>
      <c r="BR4" s="45" t="s">
        <v>49</v>
      </c>
      <c r="BS4" s="45" t="s">
        <v>50</v>
      </c>
      <c r="BT4" s="45" t="s">
        <v>51</v>
      </c>
      <c r="BU4" s="45" t="s">
        <v>52</v>
      </c>
      <c r="BV4" s="45" t="s">
        <v>53</v>
      </c>
      <c r="BW4" s="46"/>
      <c r="BX4" s="45" t="s">
        <v>54</v>
      </c>
      <c r="BY4" s="47" t="s">
        <v>55</v>
      </c>
      <c r="CA4" s="44" t="s">
        <v>47</v>
      </c>
      <c r="CB4" s="45" t="s">
        <v>48</v>
      </c>
      <c r="CC4" s="45" t="s">
        <v>49</v>
      </c>
      <c r="CD4" s="45" t="s">
        <v>50</v>
      </c>
      <c r="CE4" s="45" t="s">
        <v>51</v>
      </c>
      <c r="CF4" s="45" t="s">
        <v>52</v>
      </c>
      <c r="CG4" s="45" t="s">
        <v>53</v>
      </c>
      <c r="CI4" s="44" t="s">
        <v>47</v>
      </c>
      <c r="CJ4" s="45" t="s">
        <v>48</v>
      </c>
      <c r="CK4" s="45" t="s">
        <v>49</v>
      </c>
      <c r="CL4" s="45" t="s">
        <v>50</v>
      </c>
      <c r="CM4" s="45" t="s">
        <v>51</v>
      </c>
      <c r="CN4" s="45" t="s">
        <v>52</v>
      </c>
      <c r="CO4" s="45" t="s">
        <v>53</v>
      </c>
      <c r="CP4" s="7"/>
      <c r="CQ4" s="44" t="s">
        <v>47</v>
      </c>
      <c r="CR4" s="45" t="s">
        <v>48</v>
      </c>
      <c r="CS4" s="45" t="s">
        <v>49</v>
      </c>
      <c r="CT4" s="45" t="s">
        <v>50</v>
      </c>
      <c r="CU4" s="45" t="s">
        <v>51</v>
      </c>
      <c r="CV4" s="45" t="s">
        <v>52</v>
      </c>
      <c r="CW4" s="45" t="s">
        <v>53</v>
      </c>
      <c r="CY4" s="44" t="s">
        <v>47</v>
      </c>
      <c r="CZ4" s="45" t="s">
        <v>48</v>
      </c>
      <c r="DA4" s="45" t="s">
        <v>49</v>
      </c>
      <c r="DB4" s="45" t="s">
        <v>50</v>
      </c>
      <c r="DC4" s="45" t="s">
        <v>51</v>
      </c>
      <c r="DD4" s="45" t="s">
        <v>52</v>
      </c>
      <c r="DE4" s="45" t="s">
        <v>53</v>
      </c>
      <c r="DF4" s="44"/>
      <c r="DG4" s="44" t="s">
        <v>47</v>
      </c>
      <c r="DH4" s="45" t="s">
        <v>48</v>
      </c>
      <c r="DI4" s="45" t="s">
        <v>49</v>
      </c>
      <c r="DJ4" s="45" t="s">
        <v>50</v>
      </c>
      <c r="DK4" s="45" t="s">
        <v>51</v>
      </c>
      <c r="DL4" s="45" t="s">
        <v>52</v>
      </c>
      <c r="DM4" s="45" t="s">
        <v>53</v>
      </c>
      <c r="DQ4" s="48" t="s">
        <v>56</v>
      </c>
      <c r="DR4" s="49" t="s">
        <v>57</v>
      </c>
      <c r="DS4" s="50" t="s">
        <v>58</v>
      </c>
      <c r="DU4" s="51" t="s">
        <v>56</v>
      </c>
      <c r="DV4" s="52" t="s">
        <v>57</v>
      </c>
      <c r="DW4" s="53" t="s">
        <v>58</v>
      </c>
      <c r="DX4"/>
      <c r="DY4" s="51" t="s">
        <v>56</v>
      </c>
      <c r="DZ4" s="52" t="s">
        <v>57</v>
      </c>
      <c r="EA4" s="53" t="s">
        <v>58</v>
      </c>
      <c r="EC4" s="51" t="s">
        <v>56</v>
      </c>
      <c r="ED4" s="52" t="s">
        <v>57</v>
      </c>
      <c r="EE4" s="53" t="s">
        <v>58</v>
      </c>
    </row>
    <row r="5" spans="1:135" s="59" customFormat="1">
      <c r="A5" s="18" t="s">
        <v>59</v>
      </c>
      <c r="B5" s="18"/>
      <c r="C5" s="54" t="s">
        <v>60</v>
      </c>
      <c r="D5" s="54" t="s">
        <v>61</v>
      </c>
      <c r="E5" s="55" t="s">
        <v>62</v>
      </c>
      <c r="F5" s="56">
        <v>0.16667837922924589</v>
      </c>
      <c r="G5" s="56"/>
      <c r="H5" s="57">
        <v>0</v>
      </c>
      <c r="I5" s="57"/>
      <c r="J5" s="57">
        <v>52.877569999999999</v>
      </c>
      <c r="K5" s="57"/>
      <c r="L5" s="57">
        <v>114.63998000000001</v>
      </c>
      <c r="M5" s="57"/>
      <c r="N5" s="57">
        <v>295.81858831</v>
      </c>
      <c r="O5" s="56"/>
      <c r="P5" s="58">
        <v>26030.539999999997</v>
      </c>
      <c r="R5" s="60">
        <v>0.11752195295022039</v>
      </c>
      <c r="T5" s="61">
        <v>1731.3460526363453</v>
      </c>
      <c r="V5" s="62">
        <v>46.187582850509656</v>
      </c>
      <c r="X5" s="62">
        <v>49.811845415595521</v>
      </c>
      <c r="Z5" s="62">
        <v>50.910151546173459</v>
      </c>
      <c r="AB5" s="62">
        <v>6.4888840833790287</v>
      </c>
      <c r="AD5" s="62">
        <v>65.416938205082928</v>
      </c>
      <c r="AF5" s="62">
        <v>11.88206072268205</v>
      </c>
      <c r="AH5" s="62">
        <v>0</v>
      </c>
      <c r="AJ5" s="63">
        <v>198.77759</v>
      </c>
      <c r="AK5" s="64">
        <v>105.01685999999999</v>
      </c>
      <c r="AL5" s="64">
        <v>367.28390000000002</v>
      </c>
      <c r="AM5" s="64">
        <v>138.86291</v>
      </c>
      <c r="AN5" s="65">
        <v>87.762090000000001</v>
      </c>
      <c r="AO5" s="66"/>
      <c r="AP5" s="63">
        <v>81.614500000000007</v>
      </c>
      <c r="AQ5" s="64">
        <v>2.1027</v>
      </c>
      <c r="AR5" s="64">
        <v>45.287309999999998</v>
      </c>
      <c r="AS5" s="64">
        <v>0.80700000000000005</v>
      </c>
      <c r="AT5" s="65">
        <v>0</v>
      </c>
      <c r="AU5" s="66"/>
      <c r="AV5" s="63">
        <v>1427.9285400000001</v>
      </c>
      <c r="AW5" s="64">
        <v>818.00967000000003</v>
      </c>
      <c r="AX5" s="64">
        <v>956.11094000000003</v>
      </c>
      <c r="AY5" s="64">
        <v>505.48434000000003</v>
      </c>
      <c r="AZ5" s="65">
        <v>9.6133700000000015</v>
      </c>
      <c r="BA5" s="37"/>
      <c r="BB5" s="67">
        <v>0.38414638801760981</v>
      </c>
      <c r="BC5" s="68">
        <v>0.22006385564222769</v>
      </c>
      <c r="BD5" s="68">
        <v>0.2572163479169074</v>
      </c>
      <c r="BE5" s="68">
        <v>0.13598718561256953</v>
      </c>
      <c r="BF5" s="69">
        <v>2.5862228106855053E-3</v>
      </c>
      <c r="BG5" s="37"/>
      <c r="BH5" s="70">
        <v>14.620799999999999</v>
      </c>
      <c r="BI5" s="71">
        <v>54.326410000000003</v>
      </c>
      <c r="BJ5" s="71">
        <v>34.272950000000002</v>
      </c>
      <c r="BK5" s="71">
        <v>20.0915</v>
      </c>
      <c r="BL5" s="71">
        <v>18.815750000000001</v>
      </c>
      <c r="BM5" s="71">
        <v>17.413080000000001</v>
      </c>
      <c r="BN5" s="72">
        <v>5.14499</v>
      </c>
      <c r="BO5" s="71"/>
      <c r="BP5" s="73">
        <v>5.0843031965602442E-2</v>
      </c>
      <c r="BQ5" s="73">
        <v>7.4909524827242282E-3</v>
      </c>
      <c r="BR5" s="73">
        <v>9.7995059634386039E-2</v>
      </c>
      <c r="BS5" s="73">
        <v>5.0190511943008796E-2</v>
      </c>
      <c r="BT5" s="73">
        <v>9.3526621879073499E-2</v>
      </c>
      <c r="BU5" s="73">
        <v>0.1048796161482462</v>
      </c>
      <c r="BV5" s="73">
        <v>5.774247739846175E-2</v>
      </c>
      <c r="BW5" s="73"/>
      <c r="BX5" s="73">
        <v>2.1103179693943E-2</v>
      </c>
      <c r="BY5" s="73">
        <v>8.0212011617753626E-2</v>
      </c>
      <c r="CA5" s="74">
        <v>-0.31217659735449987</v>
      </c>
      <c r="CB5" s="74">
        <v>-0.18903346580780001</v>
      </c>
      <c r="CC5" s="74">
        <v>0.99622905354519897</v>
      </c>
      <c r="CD5" s="74">
        <v>1.2557709276742999</v>
      </c>
      <c r="CE5" s="74">
        <v>-1.0824451363498002</v>
      </c>
      <c r="CF5" s="74">
        <v>-1.9544928906938992</v>
      </c>
      <c r="CG5" s="74">
        <v>-0.2995231358835001</v>
      </c>
      <c r="CI5" s="59">
        <v>52.001926164338514</v>
      </c>
      <c r="CJ5" s="59">
        <v>55.581521850660387</v>
      </c>
      <c r="CK5" s="59">
        <v>47.969410104228984</v>
      </c>
      <c r="CL5" s="59">
        <v>49.154116168435813</v>
      </c>
      <c r="CM5" s="59">
        <v>49.333564558570579</v>
      </c>
      <c r="CN5" s="59">
        <v>48.368819333197557</v>
      </c>
      <c r="CO5" s="59">
        <v>41.620191969636373</v>
      </c>
      <c r="CQ5" s="59">
        <v>48.421799088419867</v>
      </c>
      <c r="CR5" s="59">
        <v>55.823904691725431</v>
      </c>
      <c r="CS5" s="59">
        <v>47.133883083349929</v>
      </c>
      <c r="CT5" s="59">
        <v>46.457000368205335</v>
      </c>
      <c r="CU5" s="59">
        <v>55.509090769097909</v>
      </c>
      <c r="CV5" s="59">
        <v>46.858069910679092</v>
      </c>
      <c r="CW5" s="59">
        <v>32.403212745112043</v>
      </c>
      <c r="CY5" s="63">
        <v>508.25373000000002</v>
      </c>
      <c r="CZ5" s="64">
        <v>1118.2240000000002</v>
      </c>
      <c r="DA5" s="64">
        <v>754.83277999999996</v>
      </c>
      <c r="DB5" s="64">
        <v>603.71203000000014</v>
      </c>
      <c r="DC5" s="64">
        <v>276.63720999999998</v>
      </c>
      <c r="DD5" s="64">
        <v>259.77233000000001</v>
      </c>
      <c r="DE5" s="64">
        <v>159.59435999999999</v>
      </c>
      <c r="DF5" s="66"/>
      <c r="DG5" s="63">
        <v>513.99</v>
      </c>
      <c r="DH5" s="64">
        <v>1122.96</v>
      </c>
      <c r="DI5" s="64">
        <v>742.8599999999999</v>
      </c>
      <c r="DJ5" s="64">
        <v>572.72</v>
      </c>
      <c r="DK5" s="64">
        <v>299.19</v>
      </c>
      <c r="DL5" s="64">
        <v>259.77233000000001</v>
      </c>
      <c r="DM5" s="64">
        <v>302.2</v>
      </c>
      <c r="DO5" s="59">
        <v>1</v>
      </c>
      <c r="DQ5" s="75">
        <f>OtherCostSummary!C5</f>
        <v>1813.456815483449</v>
      </c>
      <c r="DR5" s="76">
        <f>OtherCostSummary!D5</f>
        <v>1823.8278830897518</v>
      </c>
      <c r="DS5" s="77">
        <f>OtherCostSummary!E5</f>
        <v>1837.1694658767249</v>
      </c>
      <c r="DU5" s="78">
        <f t="shared" ref="DU5:DW5" si="8">$V5/$T5*DQ5</f>
        <v>48.378073686321628</v>
      </c>
      <c r="DV5" s="79">
        <f t="shared" si="8"/>
        <v>48.654745437520617</v>
      </c>
      <c r="DW5" s="80">
        <f t="shared" si="8"/>
        <v>49.010662418641708</v>
      </c>
      <c r="DX5"/>
      <c r="DY5" s="75">
        <f>OtherCostSummary!G5</f>
        <v>1813.456815483449</v>
      </c>
      <c r="DZ5" s="76">
        <f>OtherCostSummary!H5</f>
        <v>1823.8278830897518</v>
      </c>
      <c r="EA5" s="77">
        <f>OtherCostSummary!I5</f>
        <v>1837.1694658767249</v>
      </c>
      <c r="EC5" s="78">
        <f t="shared" ref="EC5:EE5" si="9">$V5/$T5*DY5</f>
        <v>48.378073686321628</v>
      </c>
      <c r="ED5" s="79">
        <f t="shared" si="9"/>
        <v>48.654745437520617</v>
      </c>
      <c r="EE5" s="80">
        <f t="shared" si="9"/>
        <v>49.010662418641708</v>
      </c>
    </row>
    <row r="6" spans="1:135">
      <c r="A6" s="18"/>
      <c r="B6" s="18"/>
      <c r="C6" s="54" t="s">
        <v>63</v>
      </c>
      <c r="D6" s="54" t="s">
        <v>64</v>
      </c>
      <c r="E6" s="81" t="s">
        <v>65</v>
      </c>
      <c r="F6" s="56"/>
      <c r="G6" s="56"/>
      <c r="H6" s="57"/>
      <c r="I6" s="57"/>
      <c r="J6" s="57"/>
      <c r="K6" s="57"/>
      <c r="L6" s="57"/>
      <c r="M6" s="57"/>
      <c r="N6" s="57"/>
      <c r="O6" s="56"/>
      <c r="P6" s="82"/>
      <c r="R6" s="83"/>
      <c r="T6" s="84"/>
      <c r="V6" s="85"/>
      <c r="X6" s="85"/>
      <c r="Z6" s="85"/>
      <c r="AB6" s="85"/>
      <c r="AD6" s="85"/>
      <c r="AF6" s="85"/>
      <c r="AH6" s="85"/>
      <c r="AJ6" s="63"/>
      <c r="AK6" s="64"/>
      <c r="AL6" s="64"/>
      <c r="AM6" s="64"/>
      <c r="AN6" s="65"/>
      <c r="AP6" s="63"/>
      <c r="AQ6" s="64"/>
      <c r="AR6" s="64"/>
      <c r="AS6" s="64"/>
      <c r="AT6" s="65"/>
      <c r="AV6" s="63"/>
      <c r="AW6" s="64"/>
      <c r="AX6" s="64"/>
      <c r="AY6" s="64"/>
      <c r="AZ6" s="65"/>
      <c r="BB6" s="67"/>
      <c r="BC6" s="68"/>
      <c r="BD6" s="68"/>
      <c r="BE6" s="68"/>
      <c r="BF6" s="69"/>
      <c r="BH6" s="70"/>
      <c r="BI6" s="71"/>
      <c r="BJ6" s="71"/>
      <c r="BK6" s="71"/>
      <c r="BL6" s="71"/>
      <c r="BM6" s="71"/>
      <c r="BN6" s="72"/>
      <c r="BO6" s="71"/>
      <c r="BP6" s="73"/>
      <c r="BQ6" s="73"/>
      <c r="BR6" s="73"/>
      <c r="BS6" s="73"/>
      <c r="BT6" s="73"/>
      <c r="BU6" s="73"/>
      <c r="BV6" s="73"/>
      <c r="BW6" s="73"/>
      <c r="BX6" s="73"/>
      <c r="BY6" s="73"/>
      <c r="CA6" s="86"/>
      <c r="CB6" s="86"/>
      <c r="CC6" s="86"/>
      <c r="CD6" s="86"/>
      <c r="CE6" s="86"/>
      <c r="CF6" s="86"/>
      <c r="CG6" s="86"/>
      <c r="CY6" s="63"/>
      <c r="CZ6" s="64"/>
      <c r="DA6" s="64"/>
      <c r="DB6" s="64"/>
      <c r="DC6" s="64"/>
      <c r="DD6" s="64"/>
      <c r="DE6" s="64"/>
      <c r="DG6" s="63"/>
      <c r="DH6" s="64"/>
      <c r="DI6" s="64"/>
      <c r="DJ6" s="64"/>
      <c r="DK6" s="64"/>
      <c r="DL6" s="64"/>
      <c r="DM6" s="64"/>
      <c r="DO6" s="59">
        <v>1</v>
      </c>
      <c r="DQ6" s="75"/>
      <c r="DR6" s="76"/>
      <c r="DS6" s="77"/>
      <c r="DU6" s="75"/>
      <c r="DV6" s="76"/>
      <c r="DW6" s="77"/>
      <c r="DY6" s="75"/>
      <c r="DZ6" s="76"/>
      <c r="EA6" s="77"/>
      <c r="EC6" s="75"/>
      <c r="ED6" s="76"/>
      <c r="EE6" s="77"/>
    </row>
    <row r="7" spans="1:135">
      <c r="A7" s="18"/>
      <c r="B7" s="18"/>
      <c r="C7" s="54" t="s">
        <v>66</v>
      </c>
      <c r="D7" s="54" t="s">
        <v>67</v>
      </c>
      <c r="E7" s="81" t="s">
        <v>68</v>
      </c>
      <c r="F7" s="57"/>
      <c r="G7" s="56"/>
      <c r="H7" s="4"/>
      <c r="I7" s="57"/>
      <c r="J7" s="4"/>
      <c r="K7" s="57"/>
      <c r="L7" s="4"/>
      <c r="M7" s="57"/>
      <c r="N7" s="57"/>
      <c r="O7" s="56"/>
      <c r="P7" s="82"/>
      <c r="R7" s="83"/>
      <c r="T7" s="84"/>
      <c r="V7" s="85"/>
      <c r="X7" s="85"/>
      <c r="Z7" s="85"/>
      <c r="AB7" s="85"/>
      <c r="AD7" s="85"/>
      <c r="AF7" s="85"/>
      <c r="AH7" s="85"/>
      <c r="AJ7" s="63"/>
      <c r="AK7" s="64"/>
      <c r="AL7" s="64"/>
      <c r="AM7" s="64"/>
      <c r="AN7" s="65"/>
      <c r="AP7" s="63"/>
      <c r="AQ7" s="64"/>
      <c r="AR7" s="64"/>
      <c r="AS7" s="64"/>
      <c r="AT7" s="65"/>
      <c r="AV7" s="63"/>
      <c r="AW7" s="64"/>
      <c r="AX7" s="64"/>
      <c r="AY7" s="64"/>
      <c r="AZ7" s="65"/>
      <c r="BB7" s="67"/>
      <c r="BC7" s="68"/>
      <c r="BD7" s="68"/>
      <c r="BE7" s="68"/>
      <c r="BF7" s="69"/>
      <c r="BH7" s="70"/>
      <c r="BI7" s="71"/>
      <c r="BJ7" s="71"/>
      <c r="BK7" s="71"/>
      <c r="BL7" s="71"/>
      <c r="BM7" s="71"/>
      <c r="BN7" s="72"/>
      <c r="BO7" s="71"/>
      <c r="BP7" s="73"/>
      <c r="BQ7" s="73"/>
      <c r="BR7" s="73"/>
      <c r="BS7" s="73"/>
      <c r="BT7" s="73"/>
      <c r="BU7" s="73"/>
      <c r="BV7" s="73"/>
      <c r="BW7" s="73"/>
      <c r="BX7" s="73"/>
      <c r="BY7" s="73"/>
      <c r="CA7" s="86"/>
      <c r="CB7" s="86"/>
      <c r="CC7" s="86"/>
      <c r="CD7" s="86"/>
      <c r="CE7" s="86"/>
      <c r="CF7" s="86"/>
      <c r="CG7" s="86"/>
      <c r="CY7" s="63"/>
      <c r="CZ7" s="64"/>
      <c r="DA7" s="64"/>
      <c r="DB7" s="64"/>
      <c r="DC7" s="64"/>
      <c r="DD7" s="64"/>
      <c r="DE7" s="64"/>
      <c r="DG7" s="63"/>
      <c r="DH7" s="64"/>
      <c r="DI7" s="64"/>
      <c r="DJ7" s="64"/>
      <c r="DK7" s="64"/>
      <c r="DL7" s="64"/>
      <c r="DM7" s="64"/>
      <c r="DO7" s="59">
        <v>1</v>
      </c>
      <c r="DQ7" s="75"/>
      <c r="DR7" s="76"/>
      <c r="DS7" s="77"/>
      <c r="DU7" s="75"/>
      <c r="DV7" s="76"/>
      <c r="DW7" s="77"/>
      <c r="DY7" s="75"/>
      <c r="DZ7" s="76"/>
      <c r="EA7" s="77"/>
      <c r="EC7" s="75"/>
      <c r="ED7" s="76"/>
      <c r="EE7" s="77"/>
    </row>
    <row r="8" spans="1:135">
      <c r="A8" s="87" t="s">
        <v>69</v>
      </c>
      <c r="B8" s="87" t="s">
        <v>70</v>
      </c>
      <c r="C8" s="54" t="s">
        <v>71</v>
      </c>
      <c r="D8" s="54" t="s">
        <v>72</v>
      </c>
      <c r="E8" s="88" t="s">
        <v>73</v>
      </c>
      <c r="F8" s="56">
        <v>0.16667837922924589</v>
      </c>
      <c r="G8" s="56"/>
      <c r="H8" s="57">
        <v>0</v>
      </c>
      <c r="I8" s="57"/>
      <c r="J8" s="57">
        <v>52.63742000000002</v>
      </c>
      <c r="K8" s="57"/>
      <c r="L8" s="57">
        <v>114.85385000000004</v>
      </c>
      <c r="M8" s="57"/>
      <c r="N8" s="57">
        <v>296.70083232000002</v>
      </c>
      <c r="O8" s="56"/>
      <c r="P8" s="82">
        <v>26011.77</v>
      </c>
      <c r="R8" s="83">
        <v>0.11745099391920544</v>
      </c>
      <c r="T8" s="84">
        <v>1732.4513503932465</v>
      </c>
      <c r="V8" s="85">
        <v>46.216645699516086</v>
      </c>
      <c r="X8" s="85">
        <v>49.831894529184666</v>
      </c>
      <c r="Z8" s="85">
        <v>50.867895312826207</v>
      </c>
      <c r="AB8" s="85">
        <v>6.48998774640466</v>
      </c>
      <c r="AD8" s="85">
        <v>65.421740849783987</v>
      </c>
      <c r="AF8" s="85">
        <v>11.881163206129381</v>
      </c>
      <c r="AH8" s="85">
        <v>0</v>
      </c>
      <c r="AJ8" s="63">
        <v>198.68445</v>
      </c>
      <c r="AK8" s="64">
        <v>105.01685999999999</v>
      </c>
      <c r="AL8" s="64">
        <v>368.04536999999999</v>
      </c>
      <c r="AM8" s="64">
        <v>138.85957999999999</v>
      </c>
      <c r="AN8" s="65">
        <v>87.762090000000001</v>
      </c>
      <c r="AP8" s="63">
        <v>81.707679999999996</v>
      </c>
      <c r="AQ8" s="64">
        <v>2.1027</v>
      </c>
      <c r="AR8" s="64">
        <v>44.98095</v>
      </c>
      <c r="AS8" s="64">
        <v>0.80700000000000005</v>
      </c>
      <c r="AT8" s="65">
        <v>0</v>
      </c>
      <c r="AV8" s="63">
        <v>1427.99926</v>
      </c>
      <c r="AW8" s="64">
        <v>818.00967000000003</v>
      </c>
      <c r="AX8" s="64">
        <v>956.06735000000003</v>
      </c>
      <c r="AY8" s="64">
        <v>505.48514</v>
      </c>
      <c r="AZ8" s="65">
        <v>9.5962099999999992</v>
      </c>
      <c r="BB8" s="67">
        <v>0.3841643002909188</v>
      </c>
      <c r="BC8" s="68">
        <v>0.22006321803468959</v>
      </c>
      <c r="BD8" s="68">
        <v>0.25720387596261285</v>
      </c>
      <c r="BE8" s="68">
        <v>0.13598700682488948</v>
      </c>
      <c r="BF8" s="69">
        <v>2.5815988868892813E-3</v>
      </c>
      <c r="BH8" s="70">
        <v>14.85844</v>
      </c>
      <c r="BI8" s="71">
        <v>54.534120000000001</v>
      </c>
      <c r="BJ8" s="71">
        <v>34.281979999999997</v>
      </c>
      <c r="BK8" s="71">
        <v>20.091529999999999</v>
      </c>
      <c r="BL8" s="71">
        <v>18.815750000000001</v>
      </c>
      <c r="BM8" s="71">
        <v>17.41048</v>
      </c>
      <c r="BN8" s="72">
        <v>5.14499</v>
      </c>
      <c r="BO8" s="71"/>
      <c r="BP8" s="73">
        <v>5.0843051421233881E-2</v>
      </c>
      <c r="BQ8" s="73">
        <v>7.4909524827242282E-3</v>
      </c>
      <c r="BR8" s="73">
        <v>9.7995073095872742E-2</v>
      </c>
      <c r="BS8" s="73">
        <v>5.0190511943008796E-2</v>
      </c>
      <c r="BT8" s="73">
        <v>9.3526621879073499E-2</v>
      </c>
      <c r="BU8" s="73">
        <v>0.1048546326935804</v>
      </c>
      <c r="BV8" s="73">
        <v>5.774247739846175E-2</v>
      </c>
      <c r="BW8" s="73"/>
      <c r="BX8" s="73">
        <v>2.1103185802865083E-2</v>
      </c>
      <c r="BY8" s="73">
        <v>8.0212017810586039E-2</v>
      </c>
      <c r="CA8" s="86">
        <v>-0.30101912019703558</v>
      </c>
      <c r="CB8" s="86">
        <v>-0.18665976453911104</v>
      </c>
      <c r="CC8" s="86">
        <v>0.99246433491028485</v>
      </c>
      <c r="CD8" s="86">
        <v>1.350411930075289</v>
      </c>
      <c r="CE8" s="86">
        <v>-1.1685168299849074</v>
      </c>
      <c r="CF8" s="86">
        <v>-1.9563108302445018</v>
      </c>
      <c r="CG8" s="86">
        <v>-0.31593596197509949</v>
      </c>
      <c r="CI8" s="89">
        <v>51.847279849263252</v>
      </c>
      <c r="CJ8" s="89">
        <v>55.559495982250681</v>
      </c>
      <c r="CK8" s="89">
        <v>47.970890970387046</v>
      </c>
      <c r="CL8" s="89">
        <v>49.073381987276072</v>
      </c>
      <c r="CM8" s="89">
        <v>49.253552555843363</v>
      </c>
      <c r="CN8" s="89">
        <v>48.413277305583712</v>
      </c>
      <c r="CO8" s="89">
        <v>41.64329231231104</v>
      </c>
      <c r="CQ8" s="89">
        <v>48.517207514078585</v>
      </c>
      <c r="CR8" s="89">
        <v>55.84475050856468</v>
      </c>
      <c r="CS8" s="89">
        <v>47.147001396119173</v>
      </c>
      <c r="CT8" s="89">
        <v>46.484064389418464</v>
      </c>
      <c r="CU8" s="89">
        <v>55.487342950449765</v>
      </c>
      <c r="CV8" s="89">
        <v>46.856050660915805</v>
      </c>
      <c r="CW8" s="89">
        <v>32.401754633896125</v>
      </c>
      <c r="CY8" s="63">
        <v>508.39447000000001</v>
      </c>
      <c r="CZ8" s="64">
        <v>1117.9502</v>
      </c>
      <c r="DA8" s="64">
        <v>754.8352799999999</v>
      </c>
      <c r="DB8" s="64">
        <v>605.5864600000001</v>
      </c>
      <c r="DC8" s="64">
        <v>274.90845999999999</v>
      </c>
      <c r="DD8" s="64">
        <v>259.79633000000001</v>
      </c>
      <c r="DE8" s="64">
        <v>159.56604999999999</v>
      </c>
      <c r="DF8" s="7"/>
      <c r="DG8" s="63">
        <v>513.99</v>
      </c>
      <c r="DH8" s="64">
        <v>1122.96</v>
      </c>
      <c r="DI8" s="64">
        <v>742.8599999999999</v>
      </c>
      <c r="DJ8" s="64">
        <v>572.72</v>
      </c>
      <c r="DK8" s="64">
        <v>299.19</v>
      </c>
      <c r="DL8" s="64">
        <v>259.79633000000001</v>
      </c>
      <c r="DM8" s="64">
        <v>302.2</v>
      </c>
      <c r="DO8" s="59">
        <v>1</v>
      </c>
      <c r="DQ8" s="75">
        <f>OtherCostSummary!C8</f>
        <v>1814.5664671267748</v>
      </c>
      <c r="DR8" s="76">
        <f>OtherCostSummary!D8</f>
        <v>1824.9370859748012</v>
      </c>
      <c r="DS8" s="76">
        <f>OtherCostSummary!E8</f>
        <v>1838.2779956243598</v>
      </c>
      <c r="DU8" s="90">
        <f t="shared" ref="DU8:DW21" si="10">$V8/$T8*DQ8</f>
        <v>48.407232613132123</v>
      </c>
      <c r="DV8" s="90">
        <f t="shared" si="10"/>
        <v>48.683889857720935</v>
      </c>
      <c r="DW8" s="91">
        <f t="shared" si="10"/>
        <v>49.039785620359787</v>
      </c>
      <c r="DX8" s="92"/>
      <c r="DY8" s="75">
        <f>OtherCostSummary!G8</f>
        <v>1814.5664671267748</v>
      </c>
      <c r="DZ8" s="76">
        <f>OtherCostSummary!H8</f>
        <v>1824.9370859748012</v>
      </c>
      <c r="EA8" s="77">
        <f>OtherCostSummary!I8</f>
        <v>1838.2779956243598</v>
      </c>
      <c r="EC8" s="90">
        <f t="shared" ref="EC8:EE23" si="11">$V8/$T8*DY8</f>
        <v>48.407232613132123</v>
      </c>
      <c r="ED8" s="90">
        <f t="shared" si="11"/>
        <v>48.683889857720935</v>
      </c>
      <c r="EE8" s="91">
        <f t="shared" si="11"/>
        <v>49.039785620359787</v>
      </c>
    </row>
    <row r="9" spans="1:135">
      <c r="A9" s="87" t="s">
        <v>74</v>
      </c>
      <c r="B9" s="87" t="s">
        <v>75</v>
      </c>
      <c r="C9" s="54" t="s">
        <v>76</v>
      </c>
      <c r="D9" s="54" t="s">
        <v>77</v>
      </c>
      <c r="E9" s="93" t="s">
        <v>78</v>
      </c>
      <c r="F9" s="56">
        <v>0.40947822582093751</v>
      </c>
      <c r="G9" s="56"/>
      <c r="H9" s="57">
        <v>0</v>
      </c>
      <c r="I9" s="57"/>
      <c r="J9" s="57">
        <v>55.787699999999994</v>
      </c>
      <c r="K9" s="57"/>
      <c r="L9" s="57">
        <v>112.23927000000002</v>
      </c>
      <c r="M9" s="57"/>
      <c r="N9" s="57">
        <v>372.1254090700001</v>
      </c>
      <c r="O9" s="56"/>
      <c r="P9" s="82">
        <v>28608.12</v>
      </c>
      <c r="R9" s="83">
        <v>-1.3838982132121647E-2</v>
      </c>
      <c r="T9" s="84">
        <v>2004.6659155681104</v>
      </c>
      <c r="V9" s="85">
        <v>48.01122798401753</v>
      </c>
      <c r="X9" s="85">
        <v>53.120896381736571</v>
      </c>
      <c r="Z9" s="85">
        <v>51.195866347545326</v>
      </c>
      <c r="AB9" s="85">
        <v>6.4411263585926255</v>
      </c>
      <c r="AD9" s="85">
        <v>73.482822622922782</v>
      </c>
      <c r="AF9" s="85">
        <v>13.266564163889596</v>
      </c>
      <c r="AH9" s="85">
        <v>0</v>
      </c>
      <c r="AJ9" s="63">
        <v>204.39742000000001</v>
      </c>
      <c r="AK9" s="64">
        <v>105.01685999999999</v>
      </c>
      <c r="AL9" s="64">
        <v>514.37166000000002</v>
      </c>
      <c r="AM9" s="64">
        <v>151.83740999999998</v>
      </c>
      <c r="AN9" s="65">
        <v>102.47708</v>
      </c>
      <c r="AP9" s="63">
        <v>75.994710000000012</v>
      </c>
      <c r="AQ9" s="64">
        <v>2.1027</v>
      </c>
      <c r="AR9" s="64">
        <v>28.118729999999999</v>
      </c>
      <c r="AS9" s="64">
        <v>0</v>
      </c>
      <c r="AT9" s="65">
        <v>0</v>
      </c>
      <c r="AV9" s="63">
        <v>1456.11429</v>
      </c>
      <c r="AW9" s="64">
        <v>818.00968999999998</v>
      </c>
      <c r="AX9" s="64">
        <v>1657.9750899999999</v>
      </c>
      <c r="AY9" s="64">
        <v>544.42225999999994</v>
      </c>
      <c r="AZ9" s="65">
        <v>9.8637700000000006</v>
      </c>
      <c r="BB9" s="67">
        <v>0.32456292929467873</v>
      </c>
      <c r="BC9" s="68">
        <v>0.18233158138832087</v>
      </c>
      <c r="BD9" s="68">
        <v>0.36955701595924079</v>
      </c>
      <c r="BE9" s="68">
        <v>0.12134987252877601</v>
      </c>
      <c r="BF9" s="69">
        <v>2.1986008289836736E-3</v>
      </c>
      <c r="BH9" s="70">
        <v>34.049799999999998</v>
      </c>
      <c r="BI9" s="71">
        <v>98.225629999999995</v>
      </c>
      <c r="BJ9" s="71">
        <v>70.192710000000005</v>
      </c>
      <c r="BK9" s="71">
        <v>48.889599999999994</v>
      </c>
      <c r="BL9" s="71">
        <v>21.79984</v>
      </c>
      <c r="BM9" s="71">
        <v>28.018620000000002</v>
      </c>
      <c r="BN9" s="72">
        <v>5.5959699999999994</v>
      </c>
      <c r="BO9" s="71"/>
      <c r="BP9" s="73">
        <v>5.2896384572026729E-2</v>
      </c>
      <c r="BQ9" s="73">
        <v>6.2517285097224047E-3</v>
      </c>
      <c r="BR9" s="73">
        <v>9.8420508992044214E-2</v>
      </c>
      <c r="BS9" s="73">
        <v>4.5005072914107325E-2</v>
      </c>
      <c r="BT9" s="73">
        <v>8.0078544750311259E-2</v>
      </c>
      <c r="BU9" s="73">
        <v>0.1072019172829362</v>
      </c>
      <c r="BV9" s="73">
        <v>4.7794661305634673E-2</v>
      </c>
      <c r="BW9" s="73"/>
      <c r="BX9" s="73">
        <v>2.0897689635469074E-2</v>
      </c>
      <c r="BY9" s="73">
        <v>7.6076890743379727E-2</v>
      </c>
      <c r="CA9" s="86">
        <v>-4.1815929356299852E-2</v>
      </c>
      <c r="CB9" s="86">
        <v>-0.19786666489039995</v>
      </c>
      <c r="CC9" s="86">
        <v>-0.5592090805384009</v>
      </c>
      <c r="CD9" s="86">
        <v>4.4200581458665997</v>
      </c>
      <c r="CE9" s="86">
        <v>-3.0821006953939993</v>
      </c>
      <c r="CF9" s="86">
        <v>-1.6769936466742985</v>
      </c>
      <c r="CG9" s="86">
        <v>-0.79773937890049995</v>
      </c>
      <c r="CI9" s="89">
        <v>51.356466568835387</v>
      </c>
      <c r="CJ9" s="89">
        <v>55.278385434392781</v>
      </c>
      <c r="CK9" s="89">
        <v>48.941588876021257</v>
      </c>
      <c r="CL9" s="89">
        <v>47.499088572723828</v>
      </c>
      <c r="CM9" s="89">
        <v>50.964839231608792</v>
      </c>
      <c r="CN9" s="89">
        <v>50.638710516886938</v>
      </c>
      <c r="CO9" s="89">
        <v>46.893463169050108</v>
      </c>
      <c r="CQ9" s="89">
        <v>52.468589417579103</v>
      </c>
      <c r="CR9" s="89">
        <v>58.554632331022212</v>
      </c>
      <c r="CS9" s="89">
        <v>51.082116920048335</v>
      </c>
      <c r="CT9" s="89">
        <v>50.379931719477682</v>
      </c>
      <c r="CU9" s="89">
        <v>56.599919921992431</v>
      </c>
      <c r="CV9" s="89">
        <v>51.194288631461404</v>
      </c>
      <c r="CW9" s="89">
        <v>34.744565787111753</v>
      </c>
      <c r="CY9" s="63">
        <v>620.18191000000002</v>
      </c>
      <c r="CZ9" s="64">
        <v>1341.8079299999999</v>
      </c>
      <c r="DA9" s="64">
        <v>892.82635000000005</v>
      </c>
      <c r="DB9" s="64">
        <v>789.27340000000004</v>
      </c>
      <c r="DC9" s="64">
        <v>296.36102</v>
      </c>
      <c r="DD9" s="64">
        <v>330.37826000000001</v>
      </c>
      <c r="DE9" s="64">
        <v>179.43582999999998</v>
      </c>
      <c r="DF9" s="7"/>
      <c r="DG9" s="63">
        <v>620.95000000000005</v>
      </c>
      <c r="DH9" s="64">
        <v>1356.66</v>
      </c>
      <c r="DI9" s="64">
        <v>897.46</v>
      </c>
      <c r="DJ9" s="64">
        <v>691.91</v>
      </c>
      <c r="DK9" s="64">
        <v>361.45</v>
      </c>
      <c r="DL9" s="64">
        <v>330.37826000000001</v>
      </c>
      <c r="DM9" s="64">
        <v>365.1</v>
      </c>
      <c r="DO9" s="59">
        <v>1</v>
      </c>
      <c r="DQ9" s="75">
        <f>OtherCostSummary!C9</f>
        <v>2095.5348145536577</v>
      </c>
      <c r="DR9" s="76">
        <f>OtherCostSummary!D9</f>
        <v>2106.5981338805641</v>
      </c>
      <c r="DS9" s="76">
        <f>OtherCostSummary!E9</f>
        <v>2120.9780942484431</v>
      </c>
      <c r="DU9" s="90">
        <f t="shared" si="10"/>
        <v>50.187514512346816</v>
      </c>
      <c r="DV9" s="90">
        <f t="shared" si="10"/>
        <v>50.452478136629097</v>
      </c>
      <c r="DW9" s="91">
        <f t="shared" si="10"/>
        <v>50.796874452375164</v>
      </c>
      <c r="DY9" s="75">
        <f>OtherCostSummary!G9</f>
        <v>2095.5348145536577</v>
      </c>
      <c r="DZ9" s="76">
        <f>OtherCostSummary!H9</f>
        <v>2106.5981338805641</v>
      </c>
      <c r="EA9" s="77">
        <f>OtherCostSummary!I9</f>
        <v>2120.9780942484431</v>
      </c>
      <c r="EC9" s="90">
        <f t="shared" si="11"/>
        <v>50.187514512346816</v>
      </c>
      <c r="ED9" s="90">
        <f t="shared" si="11"/>
        <v>50.452478136629097</v>
      </c>
      <c r="EE9" s="91">
        <f t="shared" si="11"/>
        <v>50.796874452375164</v>
      </c>
    </row>
    <row r="10" spans="1:135">
      <c r="A10" s="87" t="s">
        <v>79</v>
      </c>
      <c r="B10" s="87" t="s">
        <v>75</v>
      </c>
      <c r="C10" s="54" t="s">
        <v>80</v>
      </c>
      <c r="D10" s="54" t="s">
        <v>81</v>
      </c>
      <c r="E10" s="94" t="s">
        <v>82</v>
      </c>
      <c r="F10" s="56">
        <v>-3.6127530583181744E-2</v>
      </c>
      <c r="G10" s="56"/>
      <c r="H10" s="57">
        <v>0</v>
      </c>
      <c r="I10" s="57"/>
      <c r="J10" s="57">
        <v>62.20937</v>
      </c>
      <c r="K10" s="57"/>
      <c r="L10" s="57">
        <v>112.69802999999995</v>
      </c>
      <c r="M10" s="57"/>
      <c r="N10" s="57">
        <v>308.80928286000011</v>
      </c>
      <c r="O10" s="56"/>
      <c r="P10" s="82">
        <v>23193.489999999998</v>
      </c>
      <c r="R10" s="83">
        <v>0.25859639094483922</v>
      </c>
      <c r="T10" s="84">
        <v>1503.0674059157025</v>
      </c>
      <c r="V10" s="85">
        <v>44.64822953271463</v>
      </c>
      <c r="X10" s="85">
        <v>46.284850508580924</v>
      </c>
      <c r="Z10" s="85">
        <v>47.293100696085503</v>
      </c>
      <c r="AB10" s="85">
        <v>6.5735071233707183</v>
      </c>
      <c r="AD10" s="85">
        <v>58.353811786541918</v>
      </c>
      <c r="AF10" s="85">
        <v>10.424464685572438</v>
      </c>
      <c r="AH10" s="85">
        <v>0</v>
      </c>
      <c r="AJ10" s="63">
        <v>181.21304000000001</v>
      </c>
      <c r="AK10" s="64">
        <v>105.01685999999999</v>
      </c>
      <c r="AL10" s="64">
        <v>266.44617</v>
      </c>
      <c r="AM10" s="64">
        <v>124.07213999999999</v>
      </c>
      <c r="AN10" s="65">
        <v>75.47081</v>
      </c>
      <c r="AP10" s="63">
        <v>99.179079999999999</v>
      </c>
      <c r="AQ10" s="64">
        <v>2.1027</v>
      </c>
      <c r="AR10" s="64">
        <v>92.197539999999989</v>
      </c>
      <c r="AS10" s="64">
        <v>1.43496</v>
      </c>
      <c r="AT10" s="65">
        <v>0</v>
      </c>
      <c r="AV10" s="63">
        <v>1295.4121</v>
      </c>
      <c r="AW10" s="64">
        <v>815.69668000000001</v>
      </c>
      <c r="AX10" s="64">
        <v>484.87153999999998</v>
      </c>
      <c r="AY10" s="64">
        <v>465.26540999999997</v>
      </c>
      <c r="AZ10" s="65">
        <v>6.4767600000000005</v>
      </c>
      <c r="BB10" s="67">
        <v>0.42227160514770029</v>
      </c>
      <c r="BC10" s="68">
        <v>0.26589650226151973</v>
      </c>
      <c r="BD10" s="68">
        <v>0.1580558676935605</v>
      </c>
      <c r="BE10" s="68">
        <v>0.15166476482688626</v>
      </c>
      <c r="BF10" s="69">
        <v>2.1112600703331545E-3</v>
      </c>
      <c r="BH10" s="70">
        <v>6.3454800000000002</v>
      </c>
      <c r="BI10" s="71">
        <v>29.492570000000001</v>
      </c>
      <c r="BJ10" s="71">
        <v>15.574799999999998</v>
      </c>
      <c r="BK10" s="71">
        <v>14.9015</v>
      </c>
      <c r="BL10" s="71">
        <v>12.547029999999999</v>
      </c>
      <c r="BM10" s="71">
        <v>12.588799999999999</v>
      </c>
      <c r="BN10" s="72">
        <v>5.14499</v>
      </c>
      <c r="BO10" s="71"/>
      <c r="BP10" s="73">
        <v>5.2075805388093442E-2</v>
      </c>
      <c r="BQ10" s="73">
        <v>9.0050767987065478E-3</v>
      </c>
      <c r="BR10" s="73">
        <v>9.719358675639124E-2</v>
      </c>
      <c r="BS10" s="73">
        <v>6.075000528351332E-2</v>
      </c>
      <c r="BT10" s="73">
        <v>6.0130876284489036E-2</v>
      </c>
      <c r="BU10" s="73">
        <v>0.10328765971081827</v>
      </c>
      <c r="BV10" s="73">
        <v>6.9894569211923233E-2</v>
      </c>
      <c r="BW10" s="73"/>
      <c r="BX10" s="73">
        <v>2.2528952447149121E-2</v>
      </c>
      <c r="BY10" s="73">
        <v>7.7400793055888692E-2</v>
      </c>
      <c r="CA10" s="86">
        <v>-0.57781699651129959</v>
      </c>
      <c r="CB10" s="86">
        <v>-0.12228381480860001</v>
      </c>
      <c r="CC10" s="86">
        <v>1.0511096328398997</v>
      </c>
      <c r="CD10" s="86">
        <v>1.2894477645286</v>
      </c>
      <c r="CE10" s="86">
        <v>-0.57524590513859963</v>
      </c>
      <c r="CF10" s="86">
        <v>-1.7885529208210009</v>
      </c>
      <c r="CG10" s="86">
        <v>-0.58088582433799996</v>
      </c>
      <c r="CI10" s="89">
        <v>49.457161166710755</v>
      </c>
      <c r="CJ10" s="89">
        <v>54.01889178265511</v>
      </c>
      <c r="CK10" s="89">
        <v>44.884385950291339</v>
      </c>
      <c r="CL10" s="89">
        <v>45.784715756163173</v>
      </c>
      <c r="CM10" s="89">
        <v>45.968977473339869</v>
      </c>
      <c r="CN10" s="89">
        <v>45.52694855014952</v>
      </c>
      <c r="CO10" s="89">
        <v>13.00543772035765</v>
      </c>
      <c r="CQ10" s="89">
        <v>44.704130102128765</v>
      </c>
      <c r="CR10" s="89">
        <v>52.848539193552568</v>
      </c>
      <c r="CS10" s="89">
        <v>42.611585000801654</v>
      </c>
      <c r="CT10" s="89">
        <v>43.748501680198132</v>
      </c>
      <c r="CU10" s="89">
        <v>50.638938790936308</v>
      </c>
      <c r="CV10" s="89">
        <v>43.105854212929572</v>
      </c>
      <c r="CW10" s="89">
        <v>31.896355857904208</v>
      </c>
      <c r="CY10" s="63">
        <v>411.32977999999997</v>
      </c>
      <c r="CZ10" s="64">
        <v>916.74567999999999</v>
      </c>
      <c r="DA10" s="64">
        <v>611.37293999999997</v>
      </c>
      <c r="DB10" s="64">
        <v>504.81546000000009</v>
      </c>
      <c r="DC10" s="64">
        <v>233.95276999999999</v>
      </c>
      <c r="DD10" s="64">
        <v>198.50320000000002</v>
      </c>
      <c r="DE10" s="64">
        <v>154.88226999999998</v>
      </c>
      <c r="DF10" s="7"/>
      <c r="DG10" s="63">
        <v>424.64</v>
      </c>
      <c r="DH10" s="64">
        <v>927.75</v>
      </c>
      <c r="DI10" s="64">
        <v>613.73</v>
      </c>
      <c r="DJ10" s="64">
        <v>473.17</v>
      </c>
      <c r="DK10" s="64">
        <v>247.18</v>
      </c>
      <c r="DL10" s="64">
        <v>198.50320000000002</v>
      </c>
      <c r="DM10" s="64">
        <v>249.67000000000002</v>
      </c>
      <c r="DO10" s="59">
        <v>1</v>
      </c>
      <c r="DQ10" s="75">
        <f>OtherCostSummary!C10</f>
        <v>1577.3862443257103</v>
      </c>
      <c r="DR10" s="76">
        <f>OtherCostSummary!D10</f>
        <v>1587.0285139134583</v>
      </c>
      <c r="DS10" s="76">
        <f>OtherCostSummary!E10</f>
        <v>1599.2768996725993</v>
      </c>
      <c r="DU10" s="90">
        <f t="shared" si="10"/>
        <v>46.855851454975152</v>
      </c>
      <c r="DV10" s="90">
        <f t="shared" si="10"/>
        <v>47.14227258557495</v>
      </c>
      <c r="DW10" s="91">
        <f t="shared" si="10"/>
        <v>47.506107724722419</v>
      </c>
      <c r="DY10" s="75">
        <f>OtherCostSummary!G10</f>
        <v>1577.3862443257103</v>
      </c>
      <c r="DZ10" s="76">
        <f>OtherCostSummary!H10</f>
        <v>1587.0285139134583</v>
      </c>
      <c r="EA10" s="77">
        <f>OtherCostSummary!I10</f>
        <v>1599.2768996725993</v>
      </c>
      <c r="EC10" s="90">
        <f t="shared" si="11"/>
        <v>46.855851454975152</v>
      </c>
      <c r="ED10" s="90">
        <f t="shared" si="11"/>
        <v>47.14227258557495</v>
      </c>
      <c r="EE10" s="91">
        <f t="shared" si="11"/>
        <v>47.506107724722419</v>
      </c>
    </row>
    <row r="11" spans="1:135">
      <c r="A11" s="87" t="s">
        <v>83</v>
      </c>
      <c r="B11" s="87" t="s">
        <v>75</v>
      </c>
      <c r="C11" s="54" t="s">
        <v>84</v>
      </c>
      <c r="D11" s="54" t="s">
        <v>85</v>
      </c>
      <c r="E11" s="94" t="s">
        <v>86</v>
      </c>
      <c r="F11" s="56">
        <v>0.16667837922924589</v>
      </c>
      <c r="G11" s="56"/>
      <c r="H11" s="57">
        <v>0</v>
      </c>
      <c r="I11" s="57"/>
      <c r="J11" s="57">
        <v>63.443129999999996</v>
      </c>
      <c r="K11" s="57"/>
      <c r="L11" s="57">
        <v>119.00471</v>
      </c>
      <c r="M11" s="57"/>
      <c r="N11" s="57">
        <v>453.92036729000012</v>
      </c>
      <c r="O11" s="56"/>
      <c r="P11" s="82">
        <v>29502.649999999998</v>
      </c>
      <c r="R11" s="83">
        <v>3.0648388145899652E-2</v>
      </c>
      <c r="T11" s="84">
        <v>1893.0232383110813</v>
      </c>
      <c r="V11" s="85">
        <v>50.446637322297939</v>
      </c>
      <c r="X11" s="85">
        <v>55.786853993947133</v>
      </c>
      <c r="Z11" s="85">
        <v>69.951953965446634</v>
      </c>
      <c r="AB11" s="85">
        <v>10.227097048839962</v>
      </c>
      <c r="AD11" s="85">
        <v>65.01007454049244</v>
      </c>
      <c r="AF11" s="85">
        <v>20.547215642629059</v>
      </c>
      <c r="AH11" s="85">
        <v>0</v>
      </c>
      <c r="AJ11" s="63">
        <v>265.65631000000002</v>
      </c>
      <c r="AK11" s="64">
        <v>105.01685999999999</v>
      </c>
      <c r="AL11" s="64">
        <v>299.12120000000004</v>
      </c>
      <c r="AM11" s="64">
        <v>162.76437999999999</v>
      </c>
      <c r="AN11" s="65">
        <v>87.762090000000001</v>
      </c>
      <c r="AP11" s="63">
        <v>46.697690000000001</v>
      </c>
      <c r="AQ11" s="64">
        <v>2.1027</v>
      </c>
      <c r="AR11" s="64">
        <v>70.375930000000011</v>
      </c>
      <c r="AS11" s="64">
        <v>0.66800000000000004</v>
      </c>
      <c r="AT11" s="65">
        <v>0</v>
      </c>
      <c r="AV11" s="63">
        <v>1919.14778</v>
      </c>
      <c r="AW11" s="64">
        <v>818.00995</v>
      </c>
      <c r="AX11" s="64">
        <v>389.97732000000002</v>
      </c>
      <c r="AY11" s="64">
        <v>585.11851999999999</v>
      </c>
      <c r="AZ11" s="65">
        <v>18.465910000000001</v>
      </c>
      <c r="BB11" s="67">
        <v>0.51441760504598433</v>
      </c>
      <c r="BC11" s="68">
        <v>0.21926332290199424</v>
      </c>
      <c r="BD11" s="68">
        <v>0.10453139725209253</v>
      </c>
      <c r="BE11" s="68">
        <v>0.15683798343369415</v>
      </c>
      <c r="BF11" s="69">
        <v>4.9496913662348055E-3</v>
      </c>
      <c r="BH11" s="70">
        <v>30.940900000000003</v>
      </c>
      <c r="BI11" s="71">
        <v>55.445089999999993</v>
      </c>
      <c r="BJ11" s="71">
        <v>31.458300000000001</v>
      </c>
      <c r="BK11" s="71">
        <v>18.386970000000002</v>
      </c>
      <c r="BL11" s="71">
        <v>18.815750000000001</v>
      </c>
      <c r="BM11" s="71">
        <v>17.143280000000001</v>
      </c>
      <c r="BN11" s="72">
        <v>5.1454899999999997</v>
      </c>
      <c r="BO11" s="71"/>
      <c r="BP11" s="73">
        <v>0.15850646899745133</v>
      </c>
      <c r="BQ11" s="73">
        <v>7.4909524827242282E-3</v>
      </c>
      <c r="BR11" s="73">
        <v>0.11704672482028919</v>
      </c>
      <c r="BS11" s="73">
        <v>6.4533349629836576E-2</v>
      </c>
      <c r="BT11" s="73">
        <v>9.3526621879073499E-2</v>
      </c>
      <c r="BU11" s="73">
        <v>0.10433209794837857</v>
      </c>
      <c r="BV11" s="73">
        <v>5.774247739846175E-2</v>
      </c>
      <c r="BW11" s="73"/>
      <c r="BX11" s="73">
        <v>5.4908689941659802E-2</v>
      </c>
      <c r="BY11" s="73">
        <v>9.4063612774574729E-2</v>
      </c>
      <c r="CA11" s="86">
        <v>-0.62893833830159984</v>
      </c>
      <c r="CB11" s="86">
        <v>-0.57555640795099983</v>
      </c>
      <c r="CC11" s="86">
        <v>3.4209472175228015</v>
      </c>
      <c r="CD11" s="86">
        <v>1.9681308627472003</v>
      </c>
      <c r="CE11" s="86">
        <v>-1.7767616845670999</v>
      </c>
      <c r="CF11" s="86">
        <v>-3.6905020938433015</v>
      </c>
      <c r="CG11" s="86">
        <v>-0.69788512059749985</v>
      </c>
      <c r="CI11" s="89">
        <v>67.990071609198608</v>
      </c>
      <c r="CJ11" s="89">
        <v>76.197165836257042</v>
      </c>
      <c r="CK11" s="89">
        <v>65.032402277122117</v>
      </c>
      <c r="CL11" s="89">
        <v>67.19677697475511</v>
      </c>
      <c r="CM11" s="89">
        <v>67.542473368307398</v>
      </c>
      <c r="CN11" s="89">
        <v>72.685750986171598</v>
      </c>
      <c r="CO11" s="89">
        <v>64.031612333651339</v>
      </c>
      <c r="CQ11" s="89">
        <v>54.973997956890415</v>
      </c>
      <c r="CR11" s="89">
        <v>64.47623167741132</v>
      </c>
      <c r="CS11" s="89">
        <v>50.590513238126945</v>
      </c>
      <c r="CT11" s="89">
        <v>51.659818997362265</v>
      </c>
      <c r="CU11" s="89">
        <v>60.396546579603132</v>
      </c>
      <c r="CV11" s="89">
        <v>54.863812645965979</v>
      </c>
      <c r="CW11" s="89">
        <v>32.72346026911881</v>
      </c>
      <c r="CY11" s="63">
        <v>505.21030000000007</v>
      </c>
      <c r="CZ11" s="64">
        <v>1111.5944300000001</v>
      </c>
      <c r="DA11" s="64">
        <v>787.49546999999995</v>
      </c>
      <c r="DB11" s="64">
        <v>610.25629999999978</v>
      </c>
      <c r="DC11" s="64">
        <v>274.07726000000002</v>
      </c>
      <c r="DD11" s="64">
        <v>246.68847000000002</v>
      </c>
      <c r="DE11" s="64">
        <v>159.27686</v>
      </c>
      <c r="DF11" s="7"/>
      <c r="DG11" s="63">
        <v>513.99</v>
      </c>
      <c r="DH11" s="64">
        <v>1122.96</v>
      </c>
      <c r="DI11" s="64">
        <v>742.8599999999999</v>
      </c>
      <c r="DJ11" s="64">
        <v>572.72</v>
      </c>
      <c r="DK11" s="64">
        <v>299.19</v>
      </c>
      <c r="DL11" s="64">
        <v>246.68847000000002</v>
      </c>
      <c r="DM11" s="64">
        <v>302.2</v>
      </c>
      <c r="DO11" s="59">
        <v>1</v>
      </c>
      <c r="DQ11" s="75">
        <f>OtherCostSummary!C11</f>
        <v>1979.0597149535679</v>
      </c>
      <c r="DR11" s="76">
        <f>OtherCostSummary!D11</f>
        <v>1993.7633600198442</v>
      </c>
      <c r="DS11" s="76">
        <f>OtherCostSummary!E11</f>
        <v>2013.6038089967776</v>
      </c>
      <c r="DU11" s="90">
        <f t="shared" si="10"/>
        <v>52.739398893225172</v>
      </c>
      <c r="DV11" s="90">
        <f t="shared" si="10"/>
        <v>53.131232144377449</v>
      </c>
      <c r="DW11" s="91">
        <f t="shared" si="10"/>
        <v>53.659954620464895</v>
      </c>
      <c r="DY11" s="75">
        <f>OtherCostSummary!G11</f>
        <v>1979.0597149535679</v>
      </c>
      <c r="DZ11" s="76">
        <f>OtherCostSummary!H11</f>
        <v>1993.7633600198442</v>
      </c>
      <c r="EA11" s="77">
        <f>OtherCostSummary!I11</f>
        <v>2013.6038089967776</v>
      </c>
      <c r="EC11" s="90">
        <f t="shared" si="11"/>
        <v>52.739398893225172</v>
      </c>
      <c r="ED11" s="90">
        <f t="shared" si="11"/>
        <v>53.131232144377449</v>
      </c>
      <c r="EE11" s="91">
        <f t="shared" si="11"/>
        <v>53.659954620464895</v>
      </c>
    </row>
    <row r="12" spans="1:135">
      <c r="A12" s="87" t="s">
        <v>87</v>
      </c>
      <c r="B12" s="87" t="s">
        <v>75</v>
      </c>
      <c r="C12" s="54" t="s">
        <v>88</v>
      </c>
      <c r="D12" s="54" t="s">
        <v>89</v>
      </c>
      <c r="E12" s="94" t="s">
        <v>90</v>
      </c>
      <c r="F12" s="56">
        <v>0.16667837922924589</v>
      </c>
      <c r="G12" s="56"/>
      <c r="H12" s="57">
        <v>0</v>
      </c>
      <c r="I12" s="57"/>
      <c r="J12" s="57">
        <v>64.088340000000002</v>
      </c>
      <c r="K12" s="57"/>
      <c r="L12" s="57">
        <v>118.17091000000001</v>
      </c>
      <c r="M12" s="57"/>
      <c r="N12" s="57">
        <v>454.63959732000001</v>
      </c>
      <c r="O12" s="56"/>
      <c r="P12" s="82">
        <v>29857.239999999994</v>
      </c>
      <c r="R12" s="83">
        <v>2.9032099106113263E-2</v>
      </c>
      <c r="T12" s="84">
        <v>1919.1150470105192</v>
      </c>
      <c r="V12" s="85">
        <v>51.097824139882007</v>
      </c>
      <c r="X12" s="85">
        <v>56.148765984583335</v>
      </c>
      <c r="Z12" s="85">
        <v>70.173684594793471</v>
      </c>
      <c r="AB12" s="85">
        <v>10.307015321788258</v>
      </c>
      <c r="AD12" s="85">
        <v>64.972934904402265</v>
      </c>
      <c r="AF12" s="85">
        <v>21.971464920105689</v>
      </c>
      <c r="AH12" s="85">
        <v>0</v>
      </c>
      <c r="AJ12" s="63">
        <v>267.38781</v>
      </c>
      <c r="AK12" s="64">
        <v>105.01685999999999</v>
      </c>
      <c r="AL12" s="64">
        <v>297.16120000000006</v>
      </c>
      <c r="AM12" s="64">
        <v>164.43037999999999</v>
      </c>
      <c r="AN12" s="65">
        <v>87.762090000000001</v>
      </c>
      <c r="AP12" s="63">
        <v>43.833559999999999</v>
      </c>
      <c r="AQ12" s="64">
        <v>2.1027</v>
      </c>
      <c r="AR12" s="64">
        <v>73.083590000000001</v>
      </c>
      <c r="AS12" s="64">
        <v>0.66800000000000004</v>
      </c>
      <c r="AT12" s="65">
        <v>0</v>
      </c>
      <c r="AV12" s="63">
        <v>1922.6101600000002</v>
      </c>
      <c r="AW12" s="64">
        <v>818.00995999999998</v>
      </c>
      <c r="AX12" s="64">
        <v>379.37844000000001</v>
      </c>
      <c r="AY12" s="64">
        <v>590.90481</v>
      </c>
      <c r="AZ12" s="65">
        <v>17.940799999999999</v>
      </c>
      <c r="BB12" s="67">
        <v>0.51560485564619352</v>
      </c>
      <c r="BC12" s="68">
        <v>0.21937359747591706</v>
      </c>
      <c r="BD12" s="68">
        <v>0.10174156459855495</v>
      </c>
      <c r="BE12" s="68">
        <v>0.15846862541322021</v>
      </c>
      <c r="BF12" s="69">
        <v>4.8113568661143592E-3</v>
      </c>
      <c r="BH12" s="70">
        <v>31.172440000000002</v>
      </c>
      <c r="BI12" s="71">
        <v>55.882279999999994</v>
      </c>
      <c r="BJ12" s="71">
        <v>32.28416</v>
      </c>
      <c r="BK12" s="71">
        <v>18.274180000000001</v>
      </c>
      <c r="BL12" s="71">
        <v>18.815750000000001</v>
      </c>
      <c r="BM12" s="71">
        <v>17.042460000000002</v>
      </c>
      <c r="BN12" s="72">
        <v>5.1454899999999997</v>
      </c>
      <c r="BO12" s="71"/>
      <c r="BP12" s="73">
        <v>0.1585064689974513</v>
      </c>
      <c r="BQ12" s="73">
        <v>7.4909524827242282E-3</v>
      </c>
      <c r="BR12" s="73">
        <v>0.12495090595805404</v>
      </c>
      <c r="BS12" s="73">
        <v>6.4069213577315265E-2</v>
      </c>
      <c r="BT12" s="73">
        <v>9.3526621879073499E-2</v>
      </c>
      <c r="BU12" s="73">
        <v>0.10433196558570484</v>
      </c>
      <c r="BV12" s="73">
        <v>5.774247739846175E-2</v>
      </c>
      <c r="BW12" s="73"/>
      <c r="BX12" s="73">
        <v>5.4908689941659788E-2</v>
      </c>
      <c r="BY12" s="73">
        <v>9.7535240312861898E-2</v>
      </c>
      <c r="CA12" s="86">
        <v>-0.62311726432539949</v>
      </c>
      <c r="CB12" s="86">
        <v>-0.44607516043820028</v>
      </c>
      <c r="CC12" s="86">
        <v>3.3826392685134019</v>
      </c>
      <c r="CD12" s="86">
        <v>2.1370974408232999</v>
      </c>
      <c r="CE12" s="86">
        <v>-1.6958357376269002</v>
      </c>
      <c r="CF12" s="86">
        <v>-3.7712836103812002</v>
      </c>
      <c r="CG12" s="86">
        <v>-1.0257712930317999</v>
      </c>
      <c r="CI12" s="89">
        <v>68.267170353966918</v>
      </c>
      <c r="CJ12" s="89">
        <v>76.54612638051708</v>
      </c>
      <c r="CK12" s="89">
        <v>65.18589106050392</v>
      </c>
      <c r="CL12" s="89">
        <v>67.237107011346907</v>
      </c>
      <c r="CM12" s="89">
        <v>67.587953100763784</v>
      </c>
      <c r="CN12" s="89">
        <v>73.156975257984527</v>
      </c>
      <c r="CO12" s="89">
        <v>63.987445306589855</v>
      </c>
      <c r="CQ12" s="89">
        <v>55.30172553013734</v>
      </c>
      <c r="CR12" s="89">
        <v>64.890212786690398</v>
      </c>
      <c r="CS12" s="89">
        <v>51.236626694732784</v>
      </c>
      <c r="CT12" s="89">
        <v>51.945497199167335</v>
      </c>
      <c r="CU12" s="89">
        <v>60.533382569465914</v>
      </c>
      <c r="CV12" s="89">
        <v>54.953043590211315</v>
      </c>
      <c r="CW12" s="89">
        <v>32.726411539261811</v>
      </c>
      <c r="CY12" s="63">
        <v>505.58549000000005</v>
      </c>
      <c r="CZ12" s="64">
        <v>1107.49737</v>
      </c>
      <c r="DA12" s="64">
        <v>785.96313999999984</v>
      </c>
      <c r="DB12" s="64">
        <v>612.96592999999996</v>
      </c>
      <c r="DC12" s="64">
        <v>275.67830000000004</v>
      </c>
      <c r="DD12" s="64">
        <v>245.76091</v>
      </c>
      <c r="DE12" s="64">
        <v>159.27257999999998</v>
      </c>
      <c r="DF12" s="7"/>
      <c r="DG12" s="63">
        <v>513.99</v>
      </c>
      <c r="DH12" s="64">
        <v>1122.96</v>
      </c>
      <c r="DI12" s="64">
        <v>742.8599999999999</v>
      </c>
      <c r="DJ12" s="64">
        <v>572.72</v>
      </c>
      <c r="DK12" s="64">
        <v>299.19</v>
      </c>
      <c r="DL12" s="64">
        <v>245.76091</v>
      </c>
      <c r="DM12" s="64">
        <v>302.2</v>
      </c>
      <c r="DO12" s="59">
        <v>1</v>
      </c>
      <c r="DQ12" s="75">
        <f>OtherCostSummary!C12</f>
        <v>2005.8265086556542</v>
      </c>
      <c r="DR12" s="76">
        <f>OtherCostSummary!D12</f>
        <v>2021.2422783606685</v>
      </c>
      <c r="DS12" s="76">
        <f>OtherCostSummary!E12</f>
        <v>2042.1509142957095</v>
      </c>
      <c r="DU12" s="90">
        <f t="shared" si="10"/>
        <v>53.406579430481813</v>
      </c>
      <c r="DV12" s="90">
        <f t="shared" si="10"/>
        <v>53.817035432374354</v>
      </c>
      <c r="DW12" s="91">
        <f t="shared" si="10"/>
        <v>54.373742964670456</v>
      </c>
      <c r="DY12" s="75">
        <f>OtherCostSummary!G12</f>
        <v>2005.8265086556542</v>
      </c>
      <c r="DZ12" s="76">
        <f>OtherCostSummary!H12</f>
        <v>2021.2422783606685</v>
      </c>
      <c r="EA12" s="77">
        <f>OtherCostSummary!I12</f>
        <v>2042.1509142957095</v>
      </c>
      <c r="EC12" s="90">
        <f t="shared" si="11"/>
        <v>53.406579430481813</v>
      </c>
      <c r="ED12" s="90">
        <f t="shared" si="11"/>
        <v>53.817035432374354</v>
      </c>
      <c r="EE12" s="91">
        <f t="shared" si="11"/>
        <v>54.373742964670456</v>
      </c>
    </row>
    <row r="13" spans="1:135">
      <c r="A13" s="87" t="s">
        <v>91</v>
      </c>
      <c r="B13" s="87" t="s">
        <v>75</v>
      </c>
      <c r="C13" s="54" t="s">
        <v>92</v>
      </c>
      <c r="D13" s="54" t="s">
        <v>93</v>
      </c>
      <c r="E13" s="94" t="s">
        <v>94</v>
      </c>
      <c r="F13" s="56">
        <v>0.16667837922924589</v>
      </c>
      <c r="G13" s="56"/>
      <c r="H13" s="57">
        <v>0</v>
      </c>
      <c r="I13" s="57"/>
      <c r="J13" s="57">
        <v>60.38960000000003</v>
      </c>
      <c r="K13" s="57"/>
      <c r="L13" s="57">
        <v>112.67838000000002</v>
      </c>
      <c r="M13" s="57"/>
      <c r="N13" s="57">
        <v>385.98287779000009</v>
      </c>
      <c r="O13" s="56"/>
      <c r="P13" s="82">
        <v>25488.279999999995</v>
      </c>
      <c r="R13" s="83">
        <v>0.1722747297150794</v>
      </c>
      <c r="T13" s="84">
        <v>1687.2928001811649</v>
      </c>
      <c r="V13" s="85">
        <v>45.023798680153611</v>
      </c>
      <c r="X13" s="85">
        <v>48.044258031287704</v>
      </c>
      <c r="Z13" s="85">
        <v>49.973956721813451</v>
      </c>
      <c r="AB13" s="85">
        <v>6.5295407220713253</v>
      </c>
      <c r="AD13" s="85">
        <v>63.467355462711595</v>
      </c>
      <c r="AF13" s="85">
        <v>20.52874441166551</v>
      </c>
      <c r="AH13" s="85">
        <v>0</v>
      </c>
      <c r="AJ13" s="63">
        <v>202.28442999999999</v>
      </c>
      <c r="AK13" s="64">
        <v>105.01685999999999</v>
      </c>
      <c r="AL13" s="64">
        <v>358.65467999999998</v>
      </c>
      <c r="AM13" s="64">
        <v>192.32996</v>
      </c>
      <c r="AN13" s="65">
        <v>87.762090000000001</v>
      </c>
      <c r="AP13" s="63">
        <v>80.664990000000003</v>
      </c>
      <c r="AQ13" s="64">
        <v>2.1027</v>
      </c>
      <c r="AR13" s="64">
        <v>43.871360000000003</v>
      </c>
      <c r="AS13" s="64">
        <v>0.80700000000000005</v>
      </c>
      <c r="AT13" s="65">
        <v>0</v>
      </c>
      <c r="AV13" s="63">
        <v>1434.1975299999999</v>
      </c>
      <c r="AW13" s="64">
        <v>818.00967000000003</v>
      </c>
      <c r="AX13" s="64">
        <v>788.72450000000003</v>
      </c>
      <c r="AY13" s="64">
        <v>663.35879</v>
      </c>
      <c r="AZ13" s="65">
        <v>9.3671699999999998</v>
      </c>
      <c r="BB13" s="67">
        <v>0.38619540660621898</v>
      </c>
      <c r="BC13" s="68">
        <v>0.22027061859008296</v>
      </c>
      <c r="BD13" s="68">
        <v>0.2123848163214915</v>
      </c>
      <c r="BE13" s="68">
        <v>0.17862680158838334</v>
      </c>
      <c r="BF13" s="69">
        <v>2.52235689382311E-3</v>
      </c>
      <c r="BH13" s="70">
        <v>28.732440000000004</v>
      </c>
      <c r="BI13" s="71">
        <v>54.513909999999996</v>
      </c>
      <c r="BJ13" s="71">
        <v>54.830629999999999</v>
      </c>
      <c r="BK13" s="71">
        <v>36.361890000000002</v>
      </c>
      <c r="BL13" s="71">
        <v>13.005749999999999</v>
      </c>
      <c r="BM13" s="71">
        <v>18.074540000000002</v>
      </c>
      <c r="BN13" s="72">
        <v>5.1454899999999997</v>
      </c>
      <c r="BO13" s="71"/>
      <c r="BP13" s="73">
        <v>0.15850644954181986</v>
      </c>
      <c r="BQ13" s="73">
        <v>1.5711361045807511E-2</v>
      </c>
      <c r="BR13" s="73">
        <v>0.20745307325741061</v>
      </c>
      <c r="BS13" s="73">
        <v>0.11592312124598408</v>
      </c>
      <c r="BT13" s="73">
        <v>5.2364216718473224E-2</v>
      </c>
      <c r="BU13" s="73">
        <v>0.11119751819986765</v>
      </c>
      <c r="BV13" s="73">
        <v>5.774247739846175E-2</v>
      </c>
      <c r="BW13" s="73"/>
      <c r="BX13" s="73">
        <v>6.0547945874950361E-2</v>
      </c>
      <c r="BY13" s="73">
        <v>0.14625422196349946</v>
      </c>
      <c r="CA13" s="86">
        <v>-0.99561245937329912</v>
      </c>
      <c r="CB13" s="86">
        <v>-0.38244391612649992</v>
      </c>
      <c r="CC13" s="86">
        <v>2.4393796119230018</v>
      </c>
      <c r="CD13" s="86">
        <v>1.742984458432802</v>
      </c>
      <c r="CE13" s="86">
        <v>-2.0067912544370996</v>
      </c>
      <c r="CF13" s="86">
        <v>-2.0417859652491002</v>
      </c>
      <c r="CG13" s="86">
        <v>-0.32609785197300001</v>
      </c>
      <c r="CI13" s="89">
        <v>49.734221916756923</v>
      </c>
      <c r="CJ13" s="89">
        <v>55.532759176773233</v>
      </c>
      <c r="CK13" s="89">
        <v>46.019035913061657</v>
      </c>
      <c r="CL13" s="89">
        <v>48.109572815707146</v>
      </c>
      <c r="CM13" s="89">
        <v>48.605005989966052</v>
      </c>
      <c r="CN13" s="89">
        <v>48.457646110031064</v>
      </c>
      <c r="CO13" s="89">
        <v>41.57047774911031</v>
      </c>
      <c r="CQ13" s="89">
        <v>46.695148093692382</v>
      </c>
      <c r="CR13" s="89">
        <v>55.263283224026793</v>
      </c>
      <c r="CS13" s="89">
        <v>44.679238970765496</v>
      </c>
      <c r="CT13" s="89">
        <v>46.589934381063912</v>
      </c>
      <c r="CU13" s="89">
        <v>49.726269361499646</v>
      </c>
      <c r="CV13" s="89">
        <v>42.85497505179498</v>
      </c>
      <c r="CW13" s="89">
        <v>29.652371949420026</v>
      </c>
      <c r="CY13" s="63">
        <v>491.70055000000002</v>
      </c>
      <c r="CZ13" s="64">
        <v>1113.4877699999997</v>
      </c>
      <c r="DA13" s="64">
        <v>786.25153</v>
      </c>
      <c r="DB13" s="64">
        <v>612.53660000000025</v>
      </c>
      <c r="DC13" s="64">
        <v>256.27017999999998</v>
      </c>
      <c r="DD13" s="64">
        <v>257.93038000000001</v>
      </c>
      <c r="DE13" s="64">
        <v>159.36026999999999</v>
      </c>
      <c r="DF13" s="7"/>
      <c r="DG13" s="63">
        <v>513.99</v>
      </c>
      <c r="DH13" s="64">
        <v>1122.96</v>
      </c>
      <c r="DI13" s="64">
        <v>742.8599999999999</v>
      </c>
      <c r="DJ13" s="64">
        <v>572.72</v>
      </c>
      <c r="DK13" s="64">
        <v>299.19</v>
      </c>
      <c r="DL13" s="64">
        <v>257.93038000000001</v>
      </c>
      <c r="DM13" s="64">
        <v>302.2</v>
      </c>
      <c r="DO13" s="59">
        <v>1</v>
      </c>
      <c r="DQ13" s="75">
        <f>OtherCostSummary!C13</f>
        <v>1771.7773221303889</v>
      </c>
      <c r="DR13" s="76">
        <f>OtherCostSummary!D13</f>
        <v>1786.4717315811833</v>
      </c>
      <c r="DS13" s="76">
        <f>OtherCostSummary!E13</f>
        <v>1806.2983271348942</v>
      </c>
      <c r="DU13" s="90">
        <f t="shared" si="10"/>
        <v>47.278187549366152</v>
      </c>
      <c r="DV13" s="90">
        <f t="shared" si="10"/>
        <v>47.670293846960305</v>
      </c>
      <c r="DW13" s="91">
        <f t="shared" si="10"/>
        <v>48.199347634558556</v>
      </c>
      <c r="DY13" s="75">
        <f>OtherCostSummary!G13</f>
        <v>1771.7773221303889</v>
      </c>
      <c r="DZ13" s="76">
        <f>OtherCostSummary!H13</f>
        <v>1786.4717315811833</v>
      </c>
      <c r="EA13" s="77">
        <f>OtherCostSummary!I13</f>
        <v>1806.2983271348942</v>
      </c>
      <c r="EC13" s="90">
        <f t="shared" si="11"/>
        <v>47.278187549366152</v>
      </c>
      <c r="ED13" s="90">
        <f t="shared" si="11"/>
        <v>47.670293846960305</v>
      </c>
      <c r="EE13" s="91">
        <f t="shared" si="11"/>
        <v>48.199347634558556</v>
      </c>
    </row>
    <row r="14" spans="1:135">
      <c r="A14" s="87" t="s">
        <v>95</v>
      </c>
      <c r="B14" s="87" t="s">
        <v>75</v>
      </c>
      <c r="C14" s="54" t="s">
        <v>96</v>
      </c>
      <c r="D14" s="54" t="s">
        <v>97</v>
      </c>
      <c r="E14" s="94" t="s">
        <v>98</v>
      </c>
      <c r="F14" s="56">
        <v>0.12526002676766979</v>
      </c>
      <c r="G14" s="56"/>
      <c r="H14" s="57">
        <v>0</v>
      </c>
      <c r="I14" s="57"/>
      <c r="J14" s="57">
        <v>61.018060000000006</v>
      </c>
      <c r="K14" s="57"/>
      <c r="L14" s="57">
        <v>118.40422999999994</v>
      </c>
      <c r="M14" s="57"/>
      <c r="N14" s="57">
        <v>292.36100284000008</v>
      </c>
      <c r="O14" s="56"/>
      <c r="P14" s="82">
        <v>25235.200000000001</v>
      </c>
      <c r="R14" s="83">
        <v>0.15276493835434135</v>
      </c>
      <c r="T14" s="84">
        <v>1688.1121995259853</v>
      </c>
      <c r="V14" s="85">
        <v>45.977494190567441</v>
      </c>
      <c r="X14" s="85">
        <v>49.015724944781802</v>
      </c>
      <c r="Z14" s="85">
        <v>53.033901646292492</v>
      </c>
      <c r="AB14" s="85">
        <v>6.5188777665692399</v>
      </c>
      <c r="AD14" s="85">
        <v>63.324400116272969</v>
      </c>
      <c r="AF14" s="85">
        <v>12.50249188195437</v>
      </c>
      <c r="AH14" s="85">
        <v>0</v>
      </c>
      <c r="AJ14" s="63">
        <v>192.78826000000001</v>
      </c>
      <c r="AK14" s="64">
        <v>105.01685999999999</v>
      </c>
      <c r="AL14" s="64">
        <v>308.62607999999994</v>
      </c>
      <c r="AM14" s="64">
        <v>147.38567</v>
      </c>
      <c r="AN14" s="65">
        <v>126.43039</v>
      </c>
      <c r="AP14" s="63">
        <v>87.603870000000001</v>
      </c>
      <c r="AQ14" s="64">
        <v>2.1027</v>
      </c>
      <c r="AR14" s="64">
        <v>65.537689999999998</v>
      </c>
      <c r="AS14" s="64">
        <v>0.88099000000000005</v>
      </c>
      <c r="AT14" s="65">
        <v>0</v>
      </c>
      <c r="AV14" s="63">
        <v>1393.74152</v>
      </c>
      <c r="AW14" s="64">
        <v>818.00969999999995</v>
      </c>
      <c r="AX14" s="64">
        <v>829.57812999999999</v>
      </c>
      <c r="AY14" s="64">
        <v>535.83626000000004</v>
      </c>
      <c r="AZ14" s="65">
        <v>12.57175</v>
      </c>
      <c r="BB14" s="67">
        <v>0.38825724007842177</v>
      </c>
      <c r="BC14" s="68">
        <v>0.22787452617424911</v>
      </c>
      <c r="BD14" s="68">
        <v>0.23109716583833864</v>
      </c>
      <c r="BE14" s="68">
        <v>0.14926893147413994</v>
      </c>
      <c r="BF14" s="69">
        <v>3.5021364348504871E-3</v>
      </c>
      <c r="BH14" s="70">
        <v>11.73415</v>
      </c>
      <c r="BI14" s="71">
        <v>41.84346</v>
      </c>
      <c r="BJ14" s="71">
        <v>28.069179999999996</v>
      </c>
      <c r="BK14" s="71">
        <v>16.76605</v>
      </c>
      <c r="BL14" s="71">
        <v>14.124839999999999</v>
      </c>
      <c r="BM14" s="71">
        <v>17.19211</v>
      </c>
      <c r="BN14" s="72">
        <v>5.14499</v>
      </c>
      <c r="BO14" s="71"/>
      <c r="BP14" s="73">
        <v>6.3157815022220454E-2</v>
      </c>
      <c r="BQ14" s="73">
        <v>9.2029673863114371E-3</v>
      </c>
      <c r="BR14" s="73">
        <v>0.12462874376911155</v>
      </c>
      <c r="BS14" s="73">
        <v>6.0907938024959106E-2</v>
      </c>
      <c r="BT14" s="73">
        <v>6.2016183506895577E-2</v>
      </c>
      <c r="BU14" s="73">
        <v>0.12763782675194665</v>
      </c>
      <c r="BV14" s="73">
        <v>5.774247739846175E-2</v>
      </c>
      <c r="BW14" s="73"/>
      <c r="BX14" s="73">
        <v>2.622753711587195E-2</v>
      </c>
      <c r="BY14" s="73">
        <v>9.0659065599668492E-2</v>
      </c>
      <c r="CA14" s="86">
        <v>-0.31416798472249985</v>
      </c>
      <c r="CB14" s="86">
        <v>-0.29669475583650001</v>
      </c>
      <c r="CC14" s="86">
        <v>1.1289672609951982</v>
      </c>
      <c r="CD14" s="86">
        <v>0.95389283450620033</v>
      </c>
      <c r="CE14" s="86">
        <v>-0.82149311495160027</v>
      </c>
      <c r="CF14" s="86">
        <v>-1.7156508227953005</v>
      </c>
      <c r="CG14" s="86">
        <v>-0.43467193189949993</v>
      </c>
      <c r="CI14" s="89">
        <v>53.78691347910614</v>
      </c>
      <c r="CJ14" s="89">
        <v>58.392046336835961</v>
      </c>
      <c r="CK14" s="89">
        <v>50.078246855847205</v>
      </c>
      <c r="CL14" s="89">
        <v>51.423373813337925</v>
      </c>
      <c r="CM14" s="89">
        <v>51.685375498578665</v>
      </c>
      <c r="CN14" s="89">
        <v>48.929648770985651</v>
      </c>
      <c r="CO14" s="89">
        <v>41.880917765247965</v>
      </c>
      <c r="CQ14" s="89">
        <v>47.795992505228021</v>
      </c>
      <c r="CR14" s="89">
        <v>55.021562007506269</v>
      </c>
      <c r="CS14" s="89">
        <v>46.446589583922631</v>
      </c>
      <c r="CT14" s="89">
        <v>45.858844774066824</v>
      </c>
      <c r="CU14" s="89">
        <v>52.697552314059109</v>
      </c>
      <c r="CV14" s="89">
        <v>46.807278050444857</v>
      </c>
      <c r="CW14" s="89">
        <v>32.320057358146769</v>
      </c>
      <c r="CY14" s="63">
        <v>495.50806999999998</v>
      </c>
      <c r="CZ14" s="64">
        <v>1083.7511300000001</v>
      </c>
      <c r="DA14" s="64">
        <v>727.87497000000008</v>
      </c>
      <c r="DB14" s="64">
        <v>569.00125000000003</v>
      </c>
      <c r="DC14" s="64">
        <v>267.29286999999999</v>
      </c>
      <c r="DD14" s="64">
        <v>250.29505000000003</v>
      </c>
      <c r="DE14" s="64">
        <v>159.89358999999996</v>
      </c>
      <c r="DF14" s="7"/>
      <c r="DG14" s="63">
        <v>501.78999999999996</v>
      </c>
      <c r="DH14" s="64">
        <v>1088.5</v>
      </c>
      <c r="DI14" s="64">
        <v>716.19</v>
      </c>
      <c r="DJ14" s="64">
        <v>544.09</v>
      </c>
      <c r="DK14" s="64">
        <v>284.24</v>
      </c>
      <c r="DL14" s="64">
        <v>250.29505000000003</v>
      </c>
      <c r="DM14" s="64">
        <v>287.67999999999995</v>
      </c>
      <c r="DO14" s="59">
        <v>1</v>
      </c>
      <c r="DQ14" s="75">
        <f>OtherCostSummary!C14</f>
        <v>1768.4406398639153</v>
      </c>
      <c r="DR14" s="76">
        <f>OtherCostSummary!D14</f>
        <v>1779.1219230498541</v>
      </c>
      <c r="DS14" s="76">
        <f>OtherCostSummary!E14</f>
        <v>1792.9288292062813</v>
      </c>
      <c r="DU14" s="90">
        <f t="shared" si="10"/>
        <v>48.165322937976278</v>
      </c>
      <c r="DV14" s="90">
        <f t="shared" si="10"/>
        <v>48.456238811795096</v>
      </c>
      <c r="DW14" s="91">
        <f t="shared" si="10"/>
        <v>48.832284283047002</v>
      </c>
      <c r="DY14" s="75">
        <f>OtherCostSummary!G14</f>
        <v>1768.4406398639153</v>
      </c>
      <c r="DZ14" s="76">
        <f>OtherCostSummary!H14</f>
        <v>1779.1219230498541</v>
      </c>
      <c r="EA14" s="77">
        <f>OtherCostSummary!I14</f>
        <v>1792.9288292062813</v>
      </c>
      <c r="EC14" s="90">
        <f t="shared" si="11"/>
        <v>48.165322937976278</v>
      </c>
      <c r="ED14" s="90">
        <f t="shared" si="11"/>
        <v>48.456238811795096</v>
      </c>
      <c r="EE14" s="91">
        <f t="shared" si="11"/>
        <v>48.832284283047002</v>
      </c>
    </row>
    <row r="15" spans="1:135">
      <c r="A15" s="87" t="s">
        <v>99</v>
      </c>
      <c r="B15" s="87"/>
      <c r="C15" s="54" t="s">
        <v>100</v>
      </c>
      <c r="D15" s="54" t="s">
        <v>100</v>
      </c>
      <c r="E15" s="94" t="s">
        <v>101</v>
      </c>
      <c r="F15" s="56">
        <v>0.19141657194197315</v>
      </c>
      <c r="G15" s="56"/>
      <c r="H15" s="57">
        <v>0</v>
      </c>
      <c r="I15" s="57"/>
      <c r="J15" s="57">
        <v>53.551109999999987</v>
      </c>
      <c r="K15" s="57"/>
      <c r="L15" s="57">
        <v>115.02861</v>
      </c>
      <c r="M15" s="57"/>
      <c r="N15" s="57">
        <v>318.83233381999997</v>
      </c>
      <c r="O15" s="56"/>
      <c r="P15" s="82">
        <v>26151.400000000005</v>
      </c>
      <c r="R15" s="83">
        <v>0.10403579488897863</v>
      </c>
      <c r="T15" s="84">
        <v>1750.757796640484</v>
      </c>
      <c r="V15" s="85">
        <v>46.374287978483942</v>
      </c>
      <c r="X15" s="85">
        <v>50.323556917510878</v>
      </c>
      <c r="Z15" s="85">
        <v>50.718554447525271</v>
      </c>
      <c r="AB15" s="85">
        <v>6.475682846482429</v>
      </c>
      <c r="AD15" s="85">
        <v>65.939080863834022</v>
      </c>
      <c r="AF15" s="85">
        <v>12.109597470345864</v>
      </c>
      <c r="AH15" s="85">
        <v>0</v>
      </c>
      <c r="AJ15" s="63">
        <v>198.01679000000001</v>
      </c>
      <c r="AK15" s="64">
        <v>105.01685999999999</v>
      </c>
      <c r="AL15" s="64">
        <v>391.16492</v>
      </c>
      <c r="AM15" s="64">
        <v>140.04523999999998</v>
      </c>
      <c r="AN15" s="65">
        <v>90.194679999999991</v>
      </c>
      <c r="AP15" s="63">
        <v>82.375339999999994</v>
      </c>
      <c r="AQ15" s="64">
        <v>2.1027</v>
      </c>
      <c r="AR15" s="64">
        <v>42.217709999999997</v>
      </c>
      <c r="AS15" s="64">
        <v>0.80698999999999999</v>
      </c>
      <c r="AT15" s="65">
        <v>0</v>
      </c>
      <c r="AV15" s="63">
        <v>1424.6256500000002</v>
      </c>
      <c r="AW15" s="64">
        <v>818.00967000000003</v>
      </c>
      <c r="AX15" s="64">
        <v>1033.8972899999999</v>
      </c>
      <c r="AY15" s="64">
        <v>508.83109000000002</v>
      </c>
      <c r="AZ15" s="65">
        <v>8.8698099999999993</v>
      </c>
      <c r="BB15" s="67">
        <v>0.37547126349637877</v>
      </c>
      <c r="BC15" s="68">
        <v>0.21559286423570698</v>
      </c>
      <c r="BD15" s="68">
        <v>0.27249173970845031</v>
      </c>
      <c r="BE15" s="68">
        <v>0.13410642456742203</v>
      </c>
      <c r="BF15" s="69">
        <v>2.3377079920418493E-3</v>
      </c>
      <c r="BH15" s="70">
        <v>16.260639999999999</v>
      </c>
      <c r="BI15" s="71">
        <v>60.316090000000003</v>
      </c>
      <c r="BJ15" s="71">
        <v>40.601900000000001</v>
      </c>
      <c r="BK15" s="71">
        <v>25.953700000000005</v>
      </c>
      <c r="BL15" s="71">
        <v>18.902419999999999</v>
      </c>
      <c r="BM15" s="71">
        <v>19.499490000000002</v>
      </c>
      <c r="BN15" s="72">
        <v>5.14499</v>
      </c>
      <c r="BO15" s="71"/>
      <c r="BP15" s="73">
        <v>5.1113949108241089E-2</v>
      </c>
      <c r="BQ15" s="73">
        <v>7.361269730226049E-3</v>
      </c>
      <c r="BR15" s="73">
        <v>9.7915696523323034E-2</v>
      </c>
      <c r="BS15" s="73">
        <v>4.9212651943160414E-2</v>
      </c>
      <c r="BT15" s="73">
        <v>9.1045856121161131E-2</v>
      </c>
      <c r="BU15" s="73">
        <v>0.10503587874136608</v>
      </c>
      <c r="BV15" s="73">
        <v>5.582174536916254E-2</v>
      </c>
      <c r="BW15" s="73"/>
      <c r="BX15" s="73">
        <v>2.1043464934159522E-2</v>
      </c>
      <c r="BY15" s="73">
        <v>7.9396436727993069E-2</v>
      </c>
      <c r="CA15" s="86">
        <v>-0.2270786515919998</v>
      </c>
      <c r="CB15" s="86">
        <v>-0.16669327310670001</v>
      </c>
      <c r="CC15" s="86">
        <v>0.47912679635359989</v>
      </c>
      <c r="CD15" s="86">
        <v>2.5882832754277998</v>
      </c>
      <c r="CE15" s="86">
        <v>-2.0700393388730998</v>
      </c>
      <c r="CF15" s="86">
        <v>-1.8372962346088002</v>
      </c>
      <c r="CG15" s="86">
        <v>-0.39480945482199997</v>
      </c>
      <c r="CI15" s="89">
        <v>51.931387342749559</v>
      </c>
      <c r="CJ15" s="89">
        <v>55.491167681028237</v>
      </c>
      <c r="CK15" s="89">
        <v>47.915335992850878</v>
      </c>
      <c r="CL15" s="89">
        <v>48.330334480428753</v>
      </c>
      <c r="CM15" s="89">
        <v>48.542177094154376</v>
      </c>
      <c r="CN15" s="89">
        <v>48.788238449362417</v>
      </c>
      <c r="CO15" s="89">
        <v>42.279481646238423</v>
      </c>
      <c r="CQ15" s="89">
        <v>48.800175883570994</v>
      </c>
      <c r="CR15" s="89">
        <v>56.227990111924505</v>
      </c>
      <c r="CS15" s="89">
        <v>47.717107584956473</v>
      </c>
      <c r="CT15" s="89">
        <v>47.364049701204323</v>
      </c>
      <c r="CU15" s="89">
        <v>56.095887329438959</v>
      </c>
      <c r="CV15" s="89">
        <v>47.755118739713829</v>
      </c>
      <c r="CW15" s="89">
        <v>32.439645115717298</v>
      </c>
      <c r="CY15" s="63">
        <v>516.29609000000005</v>
      </c>
      <c r="CZ15" s="64">
        <v>1137.5398600000001</v>
      </c>
      <c r="DA15" s="64">
        <v>763.81348000000003</v>
      </c>
      <c r="DB15" s="64">
        <v>642.6532400000001</v>
      </c>
      <c r="DC15" s="64">
        <v>264.50210000000004</v>
      </c>
      <c r="DD15" s="64">
        <v>273.26746000000003</v>
      </c>
      <c r="DE15" s="64">
        <v>160.04089999999999</v>
      </c>
      <c r="DF15" s="7"/>
      <c r="DG15" s="63">
        <v>520.31999999999994</v>
      </c>
      <c r="DH15" s="64">
        <v>1143.55</v>
      </c>
      <c r="DI15" s="64">
        <v>757.62</v>
      </c>
      <c r="DJ15" s="64">
        <v>584.1</v>
      </c>
      <c r="DK15" s="64">
        <v>309.01</v>
      </c>
      <c r="DL15" s="64">
        <v>273.26746000000003</v>
      </c>
      <c r="DM15" s="64">
        <v>312.72000000000003</v>
      </c>
      <c r="DO15" s="59">
        <v>1</v>
      </c>
      <c r="DQ15" s="75">
        <f>OtherCostSummary!C15</f>
        <v>1833.5044705201708</v>
      </c>
      <c r="DR15" s="76">
        <f>OtherCostSummary!D15</f>
        <v>1843.9893065003052</v>
      </c>
      <c r="DS15" s="76">
        <f>OtherCostSummary!E15</f>
        <v>1857.5015418480264</v>
      </c>
      <c r="DU15" s="90">
        <f t="shared" si="10"/>
        <v>48.566092059620516</v>
      </c>
      <c r="DV15" s="90">
        <f t="shared" si="10"/>
        <v>48.843815685402987</v>
      </c>
      <c r="DW15" s="91">
        <f t="shared" si="10"/>
        <v>49.201729438208019</v>
      </c>
      <c r="DY15" s="75">
        <f>OtherCostSummary!G15</f>
        <v>1833.5044705201708</v>
      </c>
      <c r="DZ15" s="76">
        <f>OtherCostSummary!H15</f>
        <v>1843.9893065003052</v>
      </c>
      <c r="EA15" s="77">
        <f>OtherCostSummary!I15</f>
        <v>1857.5015418480264</v>
      </c>
      <c r="EC15" s="90">
        <f t="shared" si="11"/>
        <v>48.566092059620516</v>
      </c>
      <c r="ED15" s="90">
        <f t="shared" si="11"/>
        <v>48.843815685402987</v>
      </c>
      <c r="EE15" s="91">
        <f t="shared" si="11"/>
        <v>49.201729438208019</v>
      </c>
    </row>
    <row r="16" spans="1:135">
      <c r="A16" s="87" t="s">
        <v>102</v>
      </c>
      <c r="B16" s="87" t="s">
        <v>75</v>
      </c>
      <c r="C16" s="54" t="s">
        <v>103</v>
      </c>
      <c r="D16" s="54" t="s">
        <v>103</v>
      </c>
      <c r="E16" s="94" t="s">
        <v>104</v>
      </c>
      <c r="F16" s="56">
        <v>0.16667522786711708</v>
      </c>
      <c r="G16" s="56"/>
      <c r="H16" s="57">
        <v>0</v>
      </c>
      <c r="I16" s="57"/>
      <c r="J16" s="57">
        <v>57.477819999999994</v>
      </c>
      <c r="K16" s="57"/>
      <c r="L16" s="57">
        <v>108.04026000000003</v>
      </c>
      <c r="M16" s="57"/>
      <c r="N16" s="57">
        <v>351.40860956</v>
      </c>
      <c r="O16" s="56"/>
      <c r="P16" s="82">
        <v>25900.6</v>
      </c>
      <c r="R16" s="83">
        <v>0.15323799856110853</v>
      </c>
      <c r="T16" s="84">
        <v>1709.8658168778813</v>
      </c>
      <c r="V16" s="85">
        <v>45.615742403954989</v>
      </c>
      <c r="X16" s="85">
        <v>48.992570919738263</v>
      </c>
      <c r="Z16" s="85">
        <v>50.191493979507193</v>
      </c>
      <c r="AB16" s="85">
        <v>6.5269594865336726</v>
      </c>
      <c r="AD16" s="85">
        <v>64.541099624643962</v>
      </c>
      <c r="AF16" s="85">
        <v>15.940383084852249</v>
      </c>
      <c r="AH16" s="85">
        <v>0</v>
      </c>
      <c r="AJ16" s="63">
        <v>202.21424999999999</v>
      </c>
      <c r="AK16" s="64">
        <v>105.01685999999999</v>
      </c>
      <c r="AL16" s="64">
        <v>360.45856000000003</v>
      </c>
      <c r="AM16" s="64">
        <v>180.70643999999999</v>
      </c>
      <c r="AN16" s="65">
        <v>87.762090000000001</v>
      </c>
      <c r="AP16" s="63">
        <v>79.566690000000008</v>
      </c>
      <c r="AQ16" s="64">
        <v>2.1027</v>
      </c>
      <c r="AR16" s="64">
        <v>44.126420000000003</v>
      </c>
      <c r="AS16" s="64">
        <v>0.80700000000000005</v>
      </c>
      <c r="AT16" s="65">
        <v>0</v>
      </c>
      <c r="AV16" s="63">
        <v>1438.79721</v>
      </c>
      <c r="AW16" s="64">
        <v>818.00967000000003</v>
      </c>
      <c r="AX16" s="64">
        <v>822.15656999999987</v>
      </c>
      <c r="AY16" s="64">
        <v>627.60045000000014</v>
      </c>
      <c r="AZ16" s="65">
        <v>9.2919300000000007</v>
      </c>
      <c r="BB16" s="67">
        <v>0.38720479906240063</v>
      </c>
      <c r="BC16" s="68">
        <v>0.22014031421665786</v>
      </c>
      <c r="BD16" s="68">
        <v>0.22125631553364111</v>
      </c>
      <c r="BE16" s="68">
        <v>0.16889795479497927</v>
      </c>
      <c r="BF16" s="69">
        <v>2.5006163923211198E-3</v>
      </c>
      <c r="BH16" s="70">
        <v>28.730580000000003</v>
      </c>
      <c r="BI16" s="71">
        <v>55.199079999999995</v>
      </c>
      <c r="BJ16" s="71">
        <v>45.582649999999994</v>
      </c>
      <c r="BK16" s="71">
        <v>34.099339999999998</v>
      </c>
      <c r="BL16" s="71">
        <v>13.204650000000001</v>
      </c>
      <c r="BM16" s="71">
        <v>17.97034</v>
      </c>
      <c r="BN16" s="72">
        <v>5.14499</v>
      </c>
      <c r="BO16" s="71"/>
      <c r="BP16" s="73">
        <v>0.15850955290089108</v>
      </c>
      <c r="BQ16" s="73">
        <v>1.5656541639951557E-2</v>
      </c>
      <c r="BR16" s="73">
        <v>0.16118696658859008</v>
      </c>
      <c r="BS16" s="73">
        <v>0.11162533175024444</v>
      </c>
      <c r="BT16" s="73">
        <v>5.3773321300845625E-2</v>
      </c>
      <c r="BU16" s="73">
        <v>0.11022167438782267</v>
      </c>
      <c r="BV16" s="73">
        <v>5.774247739846175E-2</v>
      </c>
      <c r="BW16" s="73"/>
      <c r="BX16" s="73">
        <v>6.0510715114787353E-2</v>
      </c>
      <c r="BY16" s="73">
        <v>0.12370668887829228</v>
      </c>
      <c r="CA16" s="86">
        <v>-0.41364547129189999</v>
      </c>
      <c r="CB16" s="86">
        <v>-0.28045450878829992</v>
      </c>
      <c r="CC16" s="86">
        <v>1.6749487297029018</v>
      </c>
      <c r="CD16" s="86">
        <v>1.8068672858638992</v>
      </c>
      <c r="CE16" s="86">
        <v>-1.9516782855316006</v>
      </c>
      <c r="CF16" s="86">
        <v>-2.0219191625739015</v>
      </c>
      <c r="CG16" s="86">
        <v>-0.335652564426</v>
      </c>
      <c r="CI16" s="89">
        <v>49.911554304444735</v>
      </c>
      <c r="CJ16" s="89">
        <v>55.533111370887752</v>
      </c>
      <c r="CK16" s="89">
        <v>46.887355322126744</v>
      </c>
      <c r="CL16" s="89">
        <v>48.162438930503072</v>
      </c>
      <c r="CM16" s="89">
        <v>48.668296541468223</v>
      </c>
      <c r="CN16" s="89">
        <v>48.494171287319624</v>
      </c>
      <c r="CO16" s="89">
        <v>41.627939385775754</v>
      </c>
      <c r="CQ16" s="89">
        <v>47.841769935079917</v>
      </c>
      <c r="CR16" s="89">
        <v>55.527247484807134</v>
      </c>
      <c r="CS16" s="89">
        <v>46.120309297111326</v>
      </c>
      <c r="CT16" s="89">
        <v>47.461792575262869</v>
      </c>
      <c r="CU16" s="89">
        <v>51.0454270939127</v>
      </c>
      <c r="CV16" s="89">
        <v>44.457127467998149</v>
      </c>
      <c r="CW16" s="89">
        <v>30.704865732839036</v>
      </c>
      <c r="CY16" s="63">
        <v>505.39977999999996</v>
      </c>
      <c r="CZ16" s="64">
        <v>1115.4651600000002</v>
      </c>
      <c r="DA16" s="64">
        <v>768.87623999999994</v>
      </c>
      <c r="DB16" s="64">
        <v>614.70055000000002</v>
      </c>
      <c r="DC16" s="64">
        <v>257.4785</v>
      </c>
      <c r="DD16" s="64">
        <v>258.43819999999999</v>
      </c>
      <c r="DE16" s="64">
        <v>159.37701999999999</v>
      </c>
      <c r="DF16" s="7"/>
      <c r="DG16" s="63">
        <v>513.98</v>
      </c>
      <c r="DH16" s="64">
        <v>1122.96</v>
      </c>
      <c r="DI16" s="64">
        <v>742.8599999999999</v>
      </c>
      <c r="DJ16" s="64">
        <v>572.72</v>
      </c>
      <c r="DK16" s="64">
        <v>299.19</v>
      </c>
      <c r="DL16" s="64">
        <v>258.43819999999999</v>
      </c>
      <c r="DM16" s="64">
        <v>302.2</v>
      </c>
      <c r="DO16" s="59">
        <v>1</v>
      </c>
      <c r="DQ16" s="75">
        <f>OtherCostSummary!C16</f>
        <v>1793.1299023256313</v>
      </c>
      <c r="DR16" s="76">
        <f>OtherCostSummary!D16</f>
        <v>1805.530131113019</v>
      </c>
      <c r="DS16" s="76">
        <f>OtherCostSummary!E16</f>
        <v>1821.9154556716198</v>
      </c>
      <c r="DU16" s="90">
        <f t="shared" si="10"/>
        <v>47.837058858026616</v>
      </c>
      <c r="DV16" s="90">
        <f t="shared" si="10"/>
        <v>48.16787174201562</v>
      </c>
      <c r="DW16" s="91">
        <f t="shared" si="10"/>
        <v>48.604998876140733</v>
      </c>
      <c r="DY16" s="75">
        <f>OtherCostSummary!G16</f>
        <v>1793.1299023256313</v>
      </c>
      <c r="DZ16" s="76">
        <f>OtherCostSummary!H16</f>
        <v>1805.530131113019</v>
      </c>
      <c r="EA16" s="77">
        <f>OtherCostSummary!I16</f>
        <v>1821.9154556716198</v>
      </c>
      <c r="EC16" s="90">
        <f t="shared" si="11"/>
        <v>47.837058858026616</v>
      </c>
      <c r="ED16" s="90">
        <f t="shared" si="11"/>
        <v>48.16787174201562</v>
      </c>
      <c r="EE16" s="91">
        <f t="shared" si="11"/>
        <v>48.604998876140733</v>
      </c>
    </row>
    <row r="17" spans="1:135">
      <c r="A17" s="87" t="s">
        <v>105</v>
      </c>
      <c r="B17" s="87" t="s">
        <v>75</v>
      </c>
      <c r="C17" s="54" t="s">
        <v>106</v>
      </c>
      <c r="D17" s="54" t="s">
        <v>106</v>
      </c>
      <c r="E17" s="94" t="s">
        <v>107</v>
      </c>
      <c r="F17" s="56">
        <v>0.16667522786711708</v>
      </c>
      <c r="G17" s="56"/>
      <c r="H17" s="57">
        <v>0</v>
      </c>
      <c r="I17" s="57"/>
      <c r="J17" s="57">
        <v>53.142379999999982</v>
      </c>
      <c r="K17" s="57"/>
      <c r="L17" s="57">
        <v>107.16098000000002</v>
      </c>
      <c r="M17" s="57"/>
      <c r="N17" s="57">
        <v>320.52237538999998</v>
      </c>
      <c r="O17" s="56"/>
      <c r="P17" s="82">
        <v>27218.19</v>
      </c>
      <c r="R17" s="83">
        <v>8.8464229749573686E-2</v>
      </c>
      <c r="T17" s="84">
        <v>1667.8317593541658</v>
      </c>
      <c r="V17" s="85">
        <v>44.494209005935303</v>
      </c>
      <c r="X17" s="85">
        <v>48.817118771713929</v>
      </c>
      <c r="Z17" s="85">
        <v>50.409112978648622</v>
      </c>
      <c r="AB17" s="85">
        <v>6.5219303689588557</v>
      </c>
      <c r="AD17" s="85">
        <v>65.473577728210643</v>
      </c>
      <c r="AF17" s="85">
        <v>11.884898338763799</v>
      </c>
      <c r="AH17" s="85">
        <v>0</v>
      </c>
      <c r="AJ17" s="63">
        <v>213.46726999999998</v>
      </c>
      <c r="AK17" s="64">
        <v>105.01685999999999</v>
      </c>
      <c r="AL17" s="64">
        <v>352.82872000000003</v>
      </c>
      <c r="AM17" s="64">
        <v>137.03433000000001</v>
      </c>
      <c r="AN17" s="65">
        <v>87.762090000000001</v>
      </c>
      <c r="AP17" s="63">
        <v>66.924840000000003</v>
      </c>
      <c r="AQ17" s="64">
        <v>2.1027</v>
      </c>
      <c r="AR17" s="64">
        <v>50.785649999999997</v>
      </c>
      <c r="AS17" s="64">
        <v>0.80700000000000005</v>
      </c>
      <c r="AT17" s="65">
        <v>0</v>
      </c>
      <c r="AV17" s="63">
        <v>1549.4564499999999</v>
      </c>
      <c r="AW17" s="64">
        <v>818.00967000000003</v>
      </c>
      <c r="AX17" s="64">
        <v>839.17540000000008</v>
      </c>
      <c r="AY17" s="64">
        <v>501.22062999999997</v>
      </c>
      <c r="AZ17" s="65">
        <v>9.3433700000000002</v>
      </c>
      <c r="BB17" s="67">
        <v>0.41683367832726126</v>
      </c>
      <c r="BC17" s="68">
        <v>0.22006038288676599</v>
      </c>
      <c r="BD17" s="68">
        <v>0.22575437260192169</v>
      </c>
      <c r="BE17" s="68">
        <v>0.13483801939474144</v>
      </c>
      <c r="BF17" s="69">
        <v>2.5135467893096209E-3</v>
      </c>
      <c r="BH17" s="70">
        <v>13.422809999999998</v>
      </c>
      <c r="BI17" s="71">
        <v>50.814909999999998</v>
      </c>
      <c r="BJ17" s="71">
        <v>30.498769999999997</v>
      </c>
      <c r="BK17" s="71">
        <v>19.636400000000002</v>
      </c>
      <c r="BL17" s="71">
        <v>16.96912</v>
      </c>
      <c r="BM17" s="71">
        <v>17.413080000000001</v>
      </c>
      <c r="BN17" s="72">
        <v>5.14499</v>
      </c>
      <c r="BO17" s="71"/>
      <c r="BP17" s="73">
        <v>5.0844021168138832E-2</v>
      </c>
      <c r="BQ17" s="73">
        <v>7.4909524827242282E-3</v>
      </c>
      <c r="BR17" s="73">
        <v>9.7995059634386039E-2</v>
      </c>
      <c r="BS17" s="73">
        <v>5.0190511943008796E-2</v>
      </c>
      <c r="BT17" s="73">
        <v>8.0443731408135308E-2</v>
      </c>
      <c r="BU17" s="73">
        <v>0.10487954996690933</v>
      </c>
      <c r="BV17" s="73">
        <v>5.774247739846175E-2</v>
      </c>
      <c r="BW17" s="73"/>
      <c r="BX17" s="73">
        <v>2.110330861241096E-2</v>
      </c>
      <c r="BY17" s="73">
        <v>7.7787969803749135E-2</v>
      </c>
      <c r="CA17" s="86">
        <v>-0.46307161496569971</v>
      </c>
      <c r="CB17" s="86">
        <v>-0.26314812058659998</v>
      </c>
      <c r="CC17" s="86">
        <v>1.0830952580669995</v>
      </c>
      <c r="CD17" s="86">
        <v>2.5174583341098002</v>
      </c>
      <c r="CE17" s="86">
        <v>-2.1050887484900001</v>
      </c>
      <c r="CF17" s="86">
        <v>-1.9525039297840996</v>
      </c>
      <c r="CG17" s="86">
        <v>-0.3515141788235</v>
      </c>
      <c r="CI17" s="89">
        <v>51.453492679300354</v>
      </c>
      <c r="CJ17" s="89">
        <v>55.471944791243907</v>
      </c>
      <c r="CK17" s="89">
        <v>47.308099582822628</v>
      </c>
      <c r="CL17" s="89">
        <v>47.953658133736461</v>
      </c>
      <c r="CM17" s="89">
        <v>48.432308618379501</v>
      </c>
      <c r="CN17" s="89">
        <v>48.360752055933148</v>
      </c>
      <c r="CO17" s="89">
        <v>41.626315694759157</v>
      </c>
      <c r="CQ17" s="89">
        <v>46.203033240156685</v>
      </c>
      <c r="CR17" s="89">
        <v>55.321906593822312</v>
      </c>
      <c r="CS17" s="89">
        <v>45.289397537005726</v>
      </c>
      <c r="CT17" s="89">
        <v>46.374276625250097</v>
      </c>
      <c r="CU17" s="89">
        <v>54.418087706849789</v>
      </c>
      <c r="CV17" s="89">
        <v>46.789674101722625</v>
      </c>
      <c r="CW17" s="89">
        <v>32.393677016152907</v>
      </c>
      <c r="CY17" s="63">
        <v>504.37878999999998</v>
      </c>
      <c r="CZ17" s="64">
        <v>1115.08449</v>
      </c>
      <c r="DA17" s="64">
        <v>758.67248999999993</v>
      </c>
      <c r="DB17" s="64">
        <v>629.43343000000016</v>
      </c>
      <c r="DC17" s="64">
        <v>254.31195</v>
      </c>
      <c r="DD17" s="64">
        <v>259.75774000000001</v>
      </c>
      <c r="DE17" s="64">
        <v>159.44623999999999</v>
      </c>
      <c r="DF17" s="7"/>
      <c r="DG17" s="63">
        <v>513.98</v>
      </c>
      <c r="DH17" s="64">
        <v>1122.96</v>
      </c>
      <c r="DI17" s="64">
        <v>742.8599999999999</v>
      </c>
      <c r="DJ17" s="64">
        <v>572.72</v>
      </c>
      <c r="DK17" s="64">
        <v>299.19</v>
      </c>
      <c r="DL17" s="64">
        <v>259.75774000000001</v>
      </c>
      <c r="DM17" s="64">
        <v>302.2</v>
      </c>
      <c r="DO17" s="59">
        <v>1</v>
      </c>
      <c r="DQ17" s="75">
        <f>OtherCostSummary!C17</f>
        <v>1750.0005805324381</v>
      </c>
      <c r="DR17" s="76">
        <f>OtherCostSummary!D17</f>
        <v>1760.3730669467816</v>
      </c>
      <c r="DS17" s="76">
        <f>OtherCostSummary!E17</f>
        <v>1773.7167779458161</v>
      </c>
      <c r="DU17" s="90">
        <f t="shared" si="10"/>
        <v>46.686298635343192</v>
      </c>
      <c r="DV17" s="90">
        <f t="shared" si="10"/>
        <v>46.963014542593776</v>
      </c>
      <c r="DW17" s="91">
        <f t="shared" si="10"/>
        <v>47.318996411134123</v>
      </c>
      <c r="DY17" s="75">
        <f>OtherCostSummary!G17</f>
        <v>1750.0005805324381</v>
      </c>
      <c r="DZ17" s="76">
        <f>OtherCostSummary!H17</f>
        <v>1760.3730669467816</v>
      </c>
      <c r="EA17" s="77">
        <f>OtherCostSummary!I17</f>
        <v>1773.7167779458161</v>
      </c>
      <c r="EC17" s="90">
        <f t="shared" si="11"/>
        <v>46.686298635343192</v>
      </c>
      <c r="ED17" s="90">
        <f t="shared" si="11"/>
        <v>46.963014542593776</v>
      </c>
      <c r="EE17" s="91">
        <f t="shared" si="11"/>
        <v>47.318996411134123</v>
      </c>
    </row>
    <row r="18" spans="1:135">
      <c r="A18" s="87" t="s">
        <v>108</v>
      </c>
      <c r="B18" s="87" t="s">
        <v>75</v>
      </c>
      <c r="C18" s="54" t="s">
        <v>109</v>
      </c>
      <c r="D18" s="54" t="s">
        <v>109</v>
      </c>
      <c r="E18" s="94" t="s">
        <v>110</v>
      </c>
      <c r="F18" s="56">
        <v>0.20810933713933832</v>
      </c>
      <c r="G18" s="56"/>
      <c r="H18" s="57">
        <v>0</v>
      </c>
      <c r="I18" s="57"/>
      <c r="J18" s="57">
        <v>51.265280000000004</v>
      </c>
      <c r="K18" s="57"/>
      <c r="L18" s="57">
        <v>102.49759</v>
      </c>
      <c r="M18" s="57"/>
      <c r="N18" s="57">
        <v>357.41099948999999</v>
      </c>
      <c r="O18" s="56"/>
      <c r="P18" s="82">
        <v>26939.149999999998</v>
      </c>
      <c r="R18" s="83">
        <v>7.4205406683946706E-2</v>
      </c>
      <c r="T18" s="84">
        <v>1783.1863130531808</v>
      </c>
      <c r="V18" s="85">
        <v>46.622585485619247</v>
      </c>
      <c r="X18" s="85">
        <v>50.486688659742356</v>
      </c>
      <c r="Z18" s="85">
        <v>50.308963967296449</v>
      </c>
      <c r="AB18" s="85">
        <v>6.464945821440061</v>
      </c>
      <c r="AD18" s="85">
        <v>67.638616632256898</v>
      </c>
      <c r="AF18" s="85">
        <v>11.034632074835223</v>
      </c>
      <c r="AH18" s="85">
        <v>0</v>
      </c>
      <c r="AJ18" s="63">
        <v>204.81451000000001</v>
      </c>
      <c r="AK18" s="64">
        <v>105.01685999999999</v>
      </c>
      <c r="AL18" s="64">
        <v>430.74544000000003</v>
      </c>
      <c r="AM18" s="64">
        <v>122.63124000000002</v>
      </c>
      <c r="AN18" s="65">
        <v>49.15061</v>
      </c>
      <c r="AP18" s="63">
        <v>75.577600000000004</v>
      </c>
      <c r="AQ18" s="64">
        <v>2.1027</v>
      </c>
      <c r="AR18" s="64">
        <v>35.818249999999999</v>
      </c>
      <c r="AS18" s="64">
        <v>0.21299999999999999</v>
      </c>
      <c r="AT18" s="65">
        <v>0</v>
      </c>
      <c r="AV18" s="63">
        <v>1471.87527</v>
      </c>
      <c r="AW18" s="64">
        <v>818.00967000000003</v>
      </c>
      <c r="AX18" s="64">
        <v>1093.7850299999998</v>
      </c>
      <c r="AY18" s="64">
        <v>452.61064999999996</v>
      </c>
      <c r="AZ18" s="65">
        <v>7.8019499999999997</v>
      </c>
      <c r="BB18" s="67">
        <v>0.38289377067152852</v>
      </c>
      <c r="BC18" s="68">
        <v>0.21279711221187428</v>
      </c>
      <c r="BD18" s="68">
        <v>0.28453734020598831</v>
      </c>
      <c r="BE18" s="68">
        <v>0.11774217690646535</v>
      </c>
      <c r="BF18" s="69">
        <v>2.0296000041435114E-3</v>
      </c>
      <c r="BH18" s="70">
        <v>17.222839999999998</v>
      </c>
      <c r="BI18" s="71">
        <v>69.756049999999988</v>
      </c>
      <c r="BJ18" s="71">
        <v>44.483930000000008</v>
      </c>
      <c r="BK18" s="71">
        <v>34.080410000000001</v>
      </c>
      <c r="BL18" s="71">
        <v>12.22992</v>
      </c>
      <c r="BM18" s="71">
        <v>18.934190000000001</v>
      </c>
      <c r="BN18" s="72">
        <v>5.14499</v>
      </c>
      <c r="BO18" s="71"/>
      <c r="BP18" s="73">
        <v>2.9783192063552396E-2</v>
      </c>
      <c r="BQ18" s="73">
        <v>7.016070364002383E-3</v>
      </c>
      <c r="BR18" s="73">
        <v>7.6005665575133843E-2</v>
      </c>
      <c r="BS18" s="73">
        <v>4.780016961553811E-2</v>
      </c>
      <c r="BT18" s="73">
        <v>4.5543816648098048E-2</v>
      </c>
      <c r="BU18" s="73">
        <v>8.9312916364095593E-2</v>
      </c>
      <c r="BV18" s="73">
        <v>5.774247739846175E-2</v>
      </c>
      <c r="BW18" s="73"/>
      <c r="BX18" s="73">
        <v>1.4131581917212621E-2</v>
      </c>
      <c r="BY18" s="73">
        <v>6.0260772549508325E-2</v>
      </c>
      <c r="CA18" s="86">
        <v>-0.23820702387499959</v>
      </c>
      <c r="CB18" s="86">
        <v>-0.20077053477050005</v>
      </c>
      <c r="CC18" s="86">
        <v>0.23441864067959983</v>
      </c>
      <c r="CD18" s="86">
        <v>3.8838701579914994</v>
      </c>
      <c r="CE18" s="86">
        <v>-2.8198750444540002</v>
      </c>
      <c r="CF18" s="86">
        <v>-2.0221950082665003</v>
      </c>
      <c r="CG18" s="86">
        <v>-0.72303137627449998</v>
      </c>
      <c r="CI18" s="89">
        <v>51.761238849511408</v>
      </c>
      <c r="CJ18" s="89">
        <v>54.749282743394815</v>
      </c>
      <c r="CK18" s="89">
        <v>48.151802757467387</v>
      </c>
      <c r="CL18" s="89">
        <v>47.261596036085685</v>
      </c>
      <c r="CM18" s="89">
        <v>48.184705765648459</v>
      </c>
      <c r="CN18" s="89">
        <v>48.794612768619047</v>
      </c>
      <c r="CO18" s="89">
        <v>41.782307488993204</v>
      </c>
      <c r="CQ18" s="89">
        <v>49.249477241823691</v>
      </c>
      <c r="CR18" s="89">
        <v>56.626763830686237</v>
      </c>
      <c r="CS18" s="89">
        <v>47.94786837255301</v>
      </c>
      <c r="CT18" s="89">
        <v>48.813378972808948</v>
      </c>
      <c r="CU18" s="89">
        <v>52.290346271475883</v>
      </c>
      <c r="CV18" s="89">
        <v>47.428320638204951</v>
      </c>
      <c r="CW18" s="89">
        <v>32.525167941346126</v>
      </c>
      <c r="CY18" s="63">
        <v>521.82827999999995</v>
      </c>
      <c r="CZ18" s="64">
        <v>1143.3807200000001</v>
      </c>
      <c r="DA18" s="64">
        <v>768.68192999999985</v>
      </c>
      <c r="DB18" s="64">
        <v>686.80309999999997</v>
      </c>
      <c r="DC18" s="64">
        <v>253.08552999999998</v>
      </c>
      <c r="DD18" s="64">
        <v>272.96560000000005</v>
      </c>
      <c r="DE18" s="64">
        <v>161.21700000000001</v>
      </c>
      <c r="DF18" s="7"/>
      <c r="DG18" s="63">
        <v>526.18000000000006</v>
      </c>
      <c r="DH18" s="64">
        <v>1157.4100000000001</v>
      </c>
      <c r="DI18" s="64">
        <v>769.56</v>
      </c>
      <c r="DJ18" s="64">
        <v>601.36</v>
      </c>
      <c r="DK18" s="64">
        <v>314.14999999999998</v>
      </c>
      <c r="DL18" s="64">
        <v>272.96560000000005</v>
      </c>
      <c r="DM18" s="64">
        <v>316.73</v>
      </c>
      <c r="DO18" s="59">
        <v>1</v>
      </c>
      <c r="DQ18" s="75">
        <f>OtherCostSummary!C18</f>
        <v>1867.0950400035351</v>
      </c>
      <c r="DR18" s="76">
        <f>OtherCostSummary!D18</f>
        <v>1877.0423932859144</v>
      </c>
      <c r="DS18" s="76">
        <f>OtherCostSummary!E18</f>
        <v>1889.7484045870024</v>
      </c>
      <c r="DU18" s="90">
        <f t="shared" si="10"/>
        <v>48.816434645741033</v>
      </c>
      <c r="DV18" s="90">
        <f t="shared" si="10"/>
        <v>49.076514776105711</v>
      </c>
      <c r="DW18" s="91">
        <f t="shared" si="10"/>
        <v>49.408721844839839</v>
      </c>
      <c r="DY18" s="75">
        <f>OtherCostSummary!G18</f>
        <v>1867.0950400035351</v>
      </c>
      <c r="DZ18" s="76">
        <f>OtherCostSummary!H18</f>
        <v>1877.0423932859144</v>
      </c>
      <c r="EA18" s="77">
        <f>OtherCostSummary!I18</f>
        <v>1889.7484045870024</v>
      </c>
      <c r="EC18" s="90">
        <f t="shared" si="11"/>
        <v>48.816434645741033</v>
      </c>
      <c r="ED18" s="90">
        <f t="shared" si="11"/>
        <v>49.076514776105711</v>
      </c>
      <c r="EE18" s="91">
        <f t="shared" si="11"/>
        <v>49.408721844839839</v>
      </c>
    </row>
    <row r="19" spans="1:135">
      <c r="A19" s="87" t="s">
        <v>111</v>
      </c>
      <c r="B19" s="87" t="s">
        <v>75</v>
      </c>
      <c r="C19" s="54" t="s">
        <v>112</v>
      </c>
      <c r="D19" s="54" t="s">
        <v>112</v>
      </c>
      <c r="E19" s="94" t="s">
        <v>113</v>
      </c>
      <c r="F19" s="56">
        <v>0.16667837922924589</v>
      </c>
      <c r="G19" s="56"/>
      <c r="H19" s="57">
        <v>0</v>
      </c>
      <c r="I19" s="57"/>
      <c r="J19" s="57">
        <v>53.411169999999998</v>
      </c>
      <c r="K19" s="57"/>
      <c r="L19" s="57">
        <v>114.95621000000001</v>
      </c>
      <c r="M19" s="57"/>
      <c r="N19" s="57">
        <v>295.98586630999995</v>
      </c>
      <c r="O19" s="56"/>
      <c r="P19" s="82">
        <v>26585.89</v>
      </c>
      <c r="R19" s="83">
        <v>0.1111592931692077</v>
      </c>
      <c r="T19" s="84">
        <v>1707.549728988057</v>
      </c>
      <c r="V19" s="85">
        <v>45.551980844262999</v>
      </c>
      <c r="X19" s="85">
        <v>50.815857580545945</v>
      </c>
      <c r="Z19" s="85">
        <v>50.723546838556047</v>
      </c>
      <c r="AB19" s="85">
        <v>6.4883550912181889</v>
      </c>
      <c r="AD19" s="85">
        <v>65.436862369676064</v>
      </c>
      <c r="AF19" s="85">
        <v>11.891295349952596</v>
      </c>
      <c r="AH19" s="85">
        <v>0</v>
      </c>
      <c r="AJ19" s="63">
        <v>202.66542000000001</v>
      </c>
      <c r="AK19" s="64">
        <v>105.01685999999999</v>
      </c>
      <c r="AL19" s="64">
        <v>364.11113000000006</v>
      </c>
      <c r="AM19" s="64">
        <v>138.86174</v>
      </c>
      <c r="AN19" s="65">
        <v>87.762090000000001</v>
      </c>
      <c r="AP19" s="63">
        <v>77.726699999999994</v>
      </c>
      <c r="AQ19" s="64">
        <v>2.1027</v>
      </c>
      <c r="AR19" s="64">
        <v>47.083559999999999</v>
      </c>
      <c r="AS19" s="64">
        <v>0.80700000000000005</v>
      </c>
      <c r="AT19" s="65">
        <v>0</v>
      </c>
      <c r="AV19" s="63">
        <v>1454.1235800000002</v>
      </c>
      <c r="AW19" s="64">
        <v>818.00967000000003</v>
      </c>
      <c r="AX19" s="64">
        <v>930.0631699999999</v>
      </c>
      <c r="AY19" s="64">
        <v>505.48518999999999</v>
      </c>
      <c r="AZ19" s="65">
        <v>9.2797800000000006</v>
      </c>
      <c r="BB19" s="67">
        <v>0.39121299024308676</v>
      </c>
      <c r="BC19" s="68">
        <v>0.22007483645128745</v>
      </c>
      <c r="BD19" s="68">
        <v>0.25022136966561276</v>
      </c>
      <c r="BE19" s="68">
        <v>0.13599419982137614</v>
      </c>
      <c r="BF19" s="69">
        <v>2.4966038186369217E-3</v>
      </c>
      <c r="BH19" s="70">
        <v>14.563330000000001</v>
      </c>
      <c r="BI19" s="71">
        <v>52.807969999999997</v>
      </c>
      <c r="BJ19" s="71">
        <v>34.213159999999995</v>
      </c>
      <c r="BK19" s="71">
        <v>20.349529999999998</v>
      </c>
      <c r="BL19" s="71">
        <v>18.815750000000001</v>
      </c>
      <c r="BM19" s="71">
        <v>17.41309</v>
      </c>
      <c r="BN19" s="72">
        <v>5.14499</v>
      </c>
      <c r="BO19" s="71"/>
      <c r="BP19" s="73">
        <v>5.0843070876865314E-2</v>
      </c>
      <c r="BQ19" s="73">
        <v>7.4909524827242282E-3</v>
      </c>
      <c r="BR19" s="73">
        <v>9.7995100018846107E-2</v>
      </c>
      <c r="BS19" s="73">
        <v>5.0190511943008796E-2</v>
      </c>
      <c r="BT19" s="73">
        <v>9.3526621879073499E-2</v>
      </c>
      <c r="BU19" s="73">
        <v>0.10487928524156187</v>
      </c>
      <c r="BV19" s="73">
        <v>5.774247739846175E-2</v>
      </c>
      <c r="BW19" s="73"/>
      <c r="BX19" s="73">
        <v>2.1103191911787167E-2</v>
      </c>
      <c r="BY19" s="73">
        <v>8.0212030196250853E-2</v>
      </c>
      <c r="CA19" s="86">
        <v>-0.33253389936969979</v>
      </c>
      <c r="CB19" s="86">
        <v>-0.17650206651879996</v>
      </c>
      <c r="CC19" s="86">
        <v>0.88065428435019966</v>
      </c>
      <c r="CD19" s="86">
        <v>1.6624705331303997</v>
      </c>
      <c r="CE19" s="86">
        <v>-1.3819409473464002</v>
      </c>
      <c r="CF19" s="86">
        <v>-1.9549576759566998</v>
      </c>
      <c r="CG19" s="86">
        <v>-0.26687024981099994</v>
      </c>
      <c r="CI19" s="89">
        <v>51.769575025819897</v>
      </c>
      <c r="CJ19" s="89">
        <v>55.461547046870159</v>
      </c>
      <c r="CK19" s="89">
        <v>47.882770867153518</v>
      </c>
      <c r="CL19" s="89">
        <v>48.737210132960058</v>
      </c>
      <c r="CM19" s="89">
        <v>48.917075769643162</v>
      </c>
      <c r="CN19" s="89">
        <v>48.351293512450901</v>
      </c>
      <c r="CO19" s="89">
        <v>41.595587646152019</v>
      </c>
      <c r="CQ19" s="89">
        <v>49.751820191426098</v>
      </c>
      <c r="CR19" s="89">
        <v>56.564469200794207</v>
      </c>
      <c r="CS19" s="89">
        <v>48.631474109038216</v>
      </c>
      <c r="CT19" s="89">
        <v>48.11522247897642</v>
      </c>
      <c r="CU19" s="89">
        <v>55.87514271728682</v>
      </c>
      <c r="CV19" s="89">
        <v>46.866794976652137</v>
      </c>
      <c r="CW19" s="89">
        <v>32.395804587549627</v>
      </c>
      <c r="CY19" s="63">
        <v>507.68835999999993</v>
      </c>
      <c r="CZ19" s="64">
        <v>1119.0215499999999</v>
      </c>
      <c r="DA19" s="64">
        <v>752.59738000000004</v>
      </c>
      <c r="DB19" s="64">
        <v>612.02502000000004</v>
      </c>
      <c r="DC19" s="64">
        <v>270.29837000000003</v>
      </c>
      <c r="DD19" s="64">
        <v>259.73036999999999</v>
      </c>
      <c r="DE19" s="64">
        <v>159.47990999999996</v>
      </c>
      <c r="DF19" s="7"/>
      <c r="DG19" s="63">
        <v>513.99</v>
      </c>
      <c r="DH19" s="64">
        <v>1122.96</v>
      </c>
      <c r="DI19" s="64">
        <v>742.8599999999999</v>
      </c>
      <c r="DJ19" s="64">
        <v>572.72</v>
      </c>
      <c r="DK19" s="64">
        <v>299.19</v>
      </c>
      <c r="DL19" s="64">
        <v>259.73036999999999</v>
      </c>
      <c r="DM19" s="64">
        <v>302.2</v>
      </c>
      <c r="DO19" s="59">
        <v>1</v>
      </c>
      <c r="DQ19" s="75">
        <f>OtherCostSummary!C19</f>
        <v>1789.6850333133891</v>
      </c>
      <c r="DR19" s="76">
        <f>OtherCostSummary!D19</f>
        <v>1800.0607182333272</v>
      </c>
      <c r="DS19" s="76">
        <f>OtherCostSummary!E19</f>
        <v>1813.4092269907533</v>
      </c>
      <c r="DU19" s="90">
        <f t="shared" si="10"/>
        <v>47.743088807767236</v>
      </c>
      <c r="DV19" s="90">
        <f t="shared" si="10"/>
        <v>48.019878990035735</v>
      </c>
      <c r="DW19" s="91">
        <f t="shared" si="10"/>
        <v>48.375974630997298</v>
      </c>
      <c r="DY19" s="75">
        <f>OtherCostSummary!G19</f>
        <v>1789.6850333133891</v>
      </c>
      <c r="DZ19" s="76">
        <f>OtherCostSummary!H19</f>
        <v>1800.0607182333272</v>
      </c>
      <c r="EA19" s="77">
        <f>OtherCostSummary!I19</f>
        <v>1813.4092269907533</v>
      </c>
      <c r="EC19" s="90">
        <f t="shared" si="11"/>
        <v>47.743088807767236</v>
      </c>
      <c r="ED19" s="90">
        <f t="shared" si="11"/>
        <v>48.019878990035735</v>
      </c>
      <c r="EE19" s="91">
        <f t="shared" si="11"/>
        <v>48.375974630997298</v>
      </c>
    </row>
    <row r="20" spans="1:135">
      <c r="A20" s="87" t="s">
        <v>114</v>
      </c>
      <c r="B20" s="87" t="s">
        <v>75</v>
      </c>
      <c r="C20" s="54" t="s">
        <v>115</v>
      </c>
      <c r="D20" s="54" t="s">
        <v>115</v>
      </c>
      <c r="E20" s="94" t="s">
        <v>116</v>
      </c>
      <c r="F20" s="56">
        <v>0.16667837922924589</v>
      </c>
      <c r="G20" s="56"/>
      <c r="H20" s="57">
        <v>0</v>
      </c>
      <c r="I20" s="57"/>
      <c r="J20" s="57">
        <v>57.983289999999997</v>
      </c>
      <c r="K20" s="57"/>
      <c r="L20" s="57">
        <v>112.73460000000001</v>
      </c>
      <c r="M20" s="57"/>
      <c r="N20" s="57">
        <v>308.72861847000007</v>
      </c>
      <c r="O20" s="56"/>
      <c r="P20" s="82">
        <v>26496.02</v>
      </c>
      <c r="R20" s="83">
        <v>9.8611371184720187E-2</v>
      </c>
      <c r="T20" s="84">
        <v>1721.0364213260339</v>
      </c>
      <c r="V20" s="85">
        <v>45.913615320373665</v>
      </c>
      <c r="X20" s="85">
        <v>49.104059787065722</v>
      </c>
      <c r="Z20" s="85">
        <v>51.248632960455822</v>
      </c>
      <c r="AB20" s="85">
        <v>6.472637860929173</v>
      </c>
      <c r="AD20" s="85">
        <v>66.580844827760856</v>
      </c>
      <c r="AF20" s="85">
        <v>9.2095077896112318</v>
      </c>
      <c r="AH20" s="85">
        <v>0</v>
      </c>
      <c r="AJ20" s="63">
        <v>200.66235999999998</v>
      </c>
      <c r="AK20" s="64">
        <v>105.01685999999999</v>
      </c>
      <c r="AL20" s="64">
        <v>372.24547999999999</v>
      </c>
      <c r="AM20" s="64">
        <v>103.81924000000001</v>
      </c>
      <c r="AN20" s="65">
        <v>87.762090000000001</v>
      </c>
      <c r="AP20" s="63">
        <v>79.729759999999999</v>
      </c>
      <c r="AQ20" s="64">
        <v>2.1027</v>
      </c>
      <c r="AR20" s="64">
        <v>45.662080000000003</v>
      </c>
      <c r="AS20" s="64">
        <v>4.8990900000000002</v>
      </c>
      <c r="AT20" s="65">
        <v>0</v>
      </c>
      <c r="AV20" s="63">
        <v>1445.9260800000002</v>
      </c>
      <c r="AW20" s="64">
        <v>818.00968</v>
      </c>
      <c r="AX20" s="64">
        <v>1041.048</v>
      </c>
      <c r="AY20" s="64">
        <v>401.96685000000002</v>
      </c>
      <c r="AZ20" s="65">
        <v>9.5805400000000009</v>
      </c>
      <c r="BB20" s="67">
        <v>0.38905259276516496</v>
      </c>
      <c r="BC20" s="68">
        <v>0.22010031585501444</v>
      </c>
      <c r="BD20" s="68">
        <v>0.28011281433763846</v>
      </c>
      <c r="BE20" s="68">
        <v>0.1081564592832755</v>
      </c>
      <c r="BF20" s="69">
        <v>2.5778177589067166E-3</v>
      </c>
      <c r="BH20" s="70">
        <v>12.094749999999999</v>
      </c>
      <c r="BI20" s="71">
        <v>51.516719999999999</v>
      </c>
      <c r="BJ20" s="71">
        <v>27.977619999999998</v>
      </c>
      <c r="BK20" s="71">
        <v>21.166720000000002</v>
      </c>
      <c r="BL20" s="71">
        <v>9.681750000000001</v>
      </c>
      <c r="BM20" s="71">
        <v>11.48771</v>
      </c>
      <c r="BN20" s="72">
        <v>5.14499</v>
      </c>
      <c r="BO20" s="71"/>
      <c r="BP20" s="73">
        <v>3.0489542598105025E-2</v>
      </c>
      <c r="BQ20" s="73">
        <v>2.2264372729215639E-4</v>
      </c>
      <c r="BR20" s="73">
        <v>6.4609643809062284E-2</v>
      </c>
      <c r="BS20" s="73">
        <v>3.5516622433300733E-2</v>
      </c>
      <c r="BT20" s="73">
        <v>3.006918680437181E-2</v>
      </c>
      <c r="BU20" s="73">
        <v>4.7981998676373261E-2</v>
      </c>
      <c r="BV20" s="73">
        <v>5.774247739846175E-2</v>
      </c>
      <c r="BW20" s="73"/>
      <c r="BX20" s="73">
        <v>9.7262225480313994E-3</v>
      </c>
      <c r="BY20" s="73">
        <v>4.7891278634108893E-2</v>
      </c>
      <c r="CA20" s="86">
        <v>-0.1390092262154996</v>
      </c>
      <c r="CB20" s="86">
        <v>-0.16324037650480003</v>
      </c>
      <c r="CC20" s="86">
        <v>1.2011284949828003</v>
      </c>
      <c r="CD20" s="86">
        <v>1.6591747848047997</v>
      </c>
      <c r="CE20" s="86">
        <v>-1.8673472147456001</v>
      </c>
      <c r="CF20" s="86">
        <v>-1.9293988988396009</v>
      </c>
      <c r="CG20" s="86">
        <v>-0.41768483457799999</v>
      </c>
      <c r="CI20" s="89">
        <v>52.069881752140006</v>
      </c>
      <c r="CJ20" s="89">
        <v>55.645126501753481</v>
      </c>
      <c r="CK20" s="89">
        <v>48.612681734088405</v>
      </c>
      <c r="CL20" s="89">
        <v>49.632394085864746</v>
      </c>
      <c r="CM20" s="89">
        <v>50.209997747510187</v>
      </c>
      <c r="CN20" s="89">
        <v>48.734032045417337</v>
      </c>
      <c r="CO20" s="89">
        <v>41.771212022576158</v>
      </c>
      <c r="CQ20" s="89">
        <v>48.257464677635824</v>
      </c>
      <c r="CR20" s="89">
        <v>54.977985625699624</v>
      </c>
      <c r="CS20" s="89">
        <v>46.810166570617866</v>
      </c>
      <c r="CT20" s="89">
        <v>47.535839842288247</v>
      </c>
      <c r="CU20" s="89">
        <v>50.288855269800969</v>
      </c>
      <c r="CV20" s="89">
        <v>45.025548895119343</v>
      </c>
      <c r="CW20" s="89">
        <v>32.542727354321038</v>
      </c>
      <c r="CY20" s="63">
        <v>511.87541999999996</v>
      </c>
      <c r="CZ20" s="64">
        <v>1116.39103</v>
      </c>
      <c r="DA20" s="64">
        <v>757.73988000000008</v>
      </c>
      <c r="DB20" s="64">
        <v>611.29244999999992</v>
      </c>
      <c r="DC20" s="64">
        <v>261.03557000000001</v>
      </c>
      <c r="DD20" s="64">
        <v>260.63357999999999</v>
      </c>
      <c r="DE20" s="64">
        <v>161.44282999999999</v>
      </c>
      <c r="DF20" s="7"/>
      <c r="DG20" s="63">
        <v>513.99</v>
      </c>
      <c r="DH20" s="64">
        <v>1122.96</v>
      </c>
      <c r="DI20" s="64">
        <v>742.8599999999999</v>
      </c>
      <c r="DJ20" s="64">
        <v>572.72</v>
      </c>
      <c r="DK20" s="64">
        <v>299.19</v>
      </c>
      <c r="DL20" s="64">
        <v>260.63357999999999</v>
      </c>
      <c r="DM20" s="64">
        <v>302.2</v>
      </c>
      <c r="DO20" s="59">
        <v>1</v>
      </c>
      <c r="DQ20" s="75">
        <f>OtherCostSummary!C20</f>
        <v>1802.97481432928</v>
      </c>
      <c r="DR20" s="76">
        <f>OtherCostSummary!D20</f>
        <v>1812.0096054690473</v>
      </c>
      <c r="DS20" s="76">
        <f>OtherCostSummary!E20</f>
        <v>1823.3467735562174</v>
      </c>
      <c r="DU20" s="90">
        <f t="shared" si="10"/>
        <v>48.099558516986555</v>
      </c>
      <c r="DV20" s="90">
        <f t="shared" si="10"/>
        <v>48.340587654865921</v>
      </c>
      <c r="DW20" s="91">
        <f t="shared" si="10"/>
        <v>48.6430393449793</v>
      </c>
      <c r="DY20" s="75">
        <f>OtherCostSummary!G20</f>
        <v>1802.97481432928</v>
      </c>
      <c r="DZ20" s="76">
        <f>OtherCostSummary!H20</f>
        <v>1812.0096054690473</v>
      </c>
      <c r="EA20" s="77">
        <f>OtherCostSummary!I20</f>
        <v>1823.3467735562174</v>
      </c>
      <c r="EC20" s="90">
        <f t="shared" si="11"/>
        <v>48.099558516986555</v>
      </c>
      <c r="ED20" s="90">
        <f t="shared" si="11"/>
        <v>48.340587654865921</v>
      </c>
      <c r="EE20" s="91">
        <f t="shared" si="11"/>
        <v>48.6430393449793</v>
      </c>
    </row>
    <row r="21" spans="1:135">
      <c r="A21" s="87" t="s">
        <v>117</v>
      </c>
      <c r="B21" s="87" t="s">
        <v>75</v>
      </c>
      <c r="C21" s="54" t="s">
        <v>118</v>
      </c>
      <c r="D21" s="54" t="s">
        <v>118</v>
      </c>
      <c r="E21" s="94" t="s">
        <v>119</v>
      </c>
      <c r="F21" s="56">
        <v>0.40947822582093751</v>
      </c>
      <c r="G21" s="56"/>
      <c r="H21" s="57">
        <v>0</v>
      </c>
      <c r="I21" s="57"/>
      <c r="J21" s="57">
        <v>56.646899999999995</v>
      </c>
      <c r="K21" s="57"/>
      <c r="L21" s="57">
        <v>108.33171999999999</v>
      </c>
      <c r="M21" s="57"/>
      <c r="N21" s="57">
        <v>366.18058894000001</v>
      </c>
      <c r="O21" s="56"/>
      <c r="P21" s="82">
        <v>29093.879999999997</v>
      </c>
      <c r="R21" s="83">
        <v>-3.3806065026067644E-2</v>
      </c>
      <c r="T21" s="84">
        <v>1986.4690727010723</v>
      </c>
      <c r="V21" s="85">
        <v>47.576088288518783</v>
      </c>
      <c r="X21" s="85">
        <v>52.264782012831553</v>
      </c>
      <c r="Z21" s="85">
        <v>51.62744328147442</v>
      </c>
      <c r="AB21" s="85">
        <v>6.4364510129021957</v>
      </c>
      <c r="AD21" s="85">
        <v>74.966154537238452</v>
      </c>
      <c r="AF21" s="85">
        <v>9.8421918255485181</v>
      </c>
      <c r="AH21" s="85">
        <v>0</v>
      </c>
      <c r="AJ21" s="63">
        <v>204.69354999999999</v>
      </c>
      <c r="AK21" s="64">
        <v>105.01685999999999</v>
      </c>
      <c r="AL21" s="64">
        <v>522.49032999999997</v>
      </c>
      <c r="AM21" s="64">
        <v>105.26673</v>
      </c>
      <c r="AN21" s="65">
        <v>102.47708</v>
      </c>
      <c r="AP21" s="63">
        <v>75.904589999999999</v>
      </c>
      <c r="AQ21" s="64">
        <v>2.1027</v>
      </c>
      <c r="AR21" s="64">
        <v>27.765849999999997</v>
      </c>
      <c r="AS21" s="64">
        <v>3.4520999999999997</v>
      </c>
      <c r="AT21" s="65">
        <v>0</v>
      </c>
      <c r="AV21" s="63">
        <v>1457.9346400000002</v>
      </c>
      <c r="AW21" s="64">
        <v>818.00968999999998</v>
      </c>
      <c r="AX21" s="64">
        <v>1797.8683299999998</v>
      </c>
      <c r="AY21" s="64">
        <v>402.24780000000004</v>
      </c>
      <c r="AZ21" s="65">
        <v>9.7541799999999999</v>
      </c>
      <c r="BB21" s="67">
        <v>0.32501000531756263</v>
      </c>
      <c r="BC21" s="68">
        <v>0.18235476845293813</v>
      </c>
      <c r="BD21" s="68">
        <v>0.40078970583590584</v>
      </c>
      <c r="BE21" s="68">
        <v>8.9671070314220586E-2</v>
      </c>
      <c r="BF21" s="69">
        <v>2.1744500793728742E-3</v>
      </c>
      <c r="BH21" s="70">
        <v>29.327869999999997</v>
      </c>
      <c r="BI21" s="71">
        <v>95.086200000000005</v>
      </c>
      <c r="BJ21" s="71">
        <v>59.396329999999999</v>
      </c>
      <c r="BK21" s="71">
        <v>48.317749999999997</v>
      </c>
      <c r="BL21" s="71">
        <v>13.876429999999999</v>
      </c>
      <c r="BM21" s="71">
        <v>20.024889999999999</v>
      </c>
      <c r="BN21" s="72">
        <v>5.59598</v>
      </c>
      <c r="BO21" s="71"/>
      <c r="BP21" s="73">
        <v>2.5237651984861907E-2</v>
      </c>
      <c r="BQ21" s="73">
        <v>1.842908318959798E-4</v>
      </c>
      <c r="BR21" s="73">
        <v>5.3479731687206121E-2</v>
      </c>
      <c r="BS21" s="73">
        <v>2.9398447774999639E-2</v>
      </c>
      <c r="BT21" s="73">
        <v>2.4889749619587776E-2</v>
      </c>
      <c r="BU21" s="73">
        <v>3.9958449739797314E-2</v>
      </c>
      <c r="BV21" s="73">
        <v>4.7794661305634673E-2</v>
      </c>
      <c r="BW21" s="73"/>
      <c r="BX21" s="73">
        <v>8.0507986913496594E-3</v>
      </c>
      <c r="BY21" s="73">
        <v>3.9641484093868223E-2</v>
      </c>
      <c r="CA21" s="86">
        <v>-5.5178499625001542E-3</v>
      </c>
      <c r="CB21" s="86">
        <v>-0.17988423120959998</v>
      </c>
      <c r="CC21" s="86">
        <v>-0.75012151142980166</v>
      </c>
      <c r="CD21" s="86">
        <v>4.5397581549428017</v>
      </c>
      <c r="CE21" s="86">
        <v>-3.2149055883445001</v>
      </c>
      <c r="CF21" s="86">
        <v>-1.6591549318973002</v>
      </c>
      <c r="CG21" s="86">
        <v>-0.80081831859249974</v>
      </c>
      <c r="CI21" s="89">
        <v>51.728204164352306</v>
      </c>
      <c r="CJ21" s="89">
        <v>55.263357630189503</v>
      </c>
      <c r="CK21" s="89">
        <v>49.939444774816963</v>
      </c>
      <c r="CL21" s="89">
        <v>47.613029342788835</v>
      </c>
      <c r="CM21" s="89">
        <v>52.072092512702561</v>
      </c>
      <c r="CN21" s="89">
        <v>51.50974497529031</v>
      </c>
      <c r="CO21" s="89">
        <v>47.045494571530327</v>
      </c>
      <c r="CQ21" s="89">
        <v>52.087712425653294</v>
      </c>
      <c r="CR21" s="89">
        <v>57.646361233423953</v>
      </c>
      <c r="CS21" s="89">
        <v>50.454603650918024</v>
      </c>
      <c r="CT21" s="89">
        <v>50.855418429773053</v>
      </c>
      <c r="CU21" s="89">
        <v>51.760125854642332</v>
      </c>
      <c r="CV21" s="89">
        <v>48.972453747506975</v>
      </c>
      <c r="CW21" s="89">
        <v>34.797061691749001</v>
      </c>
      <c r="CY21" s="63">
        <v>621.18085999999994</v>
      </c>
      <c r="CZ21" s="64">
        <v>1341.7958800000001</v>
      </c>
      <c r="DA21" s="64">
        <v>889.07446999999991</v>
      </c>
      <c r="DB21" s="64">
        <v>791.73942999999997</v>
      </c>
      <c r="DC21" s="64">
        <v>294.48576000000003</v>
      </c>
      <c r="DD21" s="64">
        <v>331.28971000000007</v>
      </c>
      <c r="DE21" s="64">
        <v>180.12814</v>
      </c>
      <c r="DF21" s="7"/>
      <c r="DG21" s="63">
        <v>620.95000000000005</v>
      </c>
      <c r="DH21" s="64">
        <v>1356.66</v>
      </c>
      <c r="DI21" s="64">
        <v>897.46</v>
      </c>
      <c r="DJ21" s="64">
        <v>691.91</v>
      </c>
      <c r="DK21" s="64">
        <v>361.45</v>
      </c>
      <c r="DL21" s="64">
        <v>331.28971000000007</v>
      </c>
      <c r="DM21" s="64">
        <v>365.1</v>
      </c>
      <c r="DO21" s="59">
        <v>1</v>
      </c>
      <c r="DQ21" s="75">
        <f>OtherCostSummary!C21</f>
        <v>2077.1091174317648</v>
      </c>
      <c r="DR21" s="76">
        <f>OtherCostSummary!D21</f>
        <v>2086.4602505895004</v>
      </c>
      <c r="DS21" s="76">
        <f>OtherCostSummary!E21</f>
        <v>2098.2719317036235</v>
      </c>
      <c r="DU21" s="90">
        <f t="shared" si="10"/>
        <v>49.746924386520114</v>
      </c>
      <c r="DV21" s="90">
        <f t="shared" si="10"/>
        <v>49.97088475057712</v>
      </c>
      <c r="DW21" s="91">
        <f t="shared" si="10"/>
        <v>50.253775428939029</v>
      </c>
      <c r="DY21" s="75">
        <f>OtherCostSummary!G21</f>
        <v>2077.1091174317648</v>
      </c>
      <c r="DZ21" s="76">
        <f>OtherCostSummary!H21</f>
        <v>2086.4602505895004</v>
      </c>
      <c r="EA21" s="77">
        <f>OtherCostSummary!I21</f>
        <v>2098.2719317036235</v>
      </c>
      <c r="EC21" s="90">
        <f t="shared" si="11"/>
        <v>49.746924386520114</v>
      </c>
      <c r="ED21" s="90">
        <f t="shared" si="11"/>
        <v>49.97088475057712</v>
      </c>
      <c r="EE21" s="91">
        <f t="shared" si="11"/>
        <v>50.253775428939029</v>
      </c>
    </row>
    <row r="22" spans="1:135">
      <c r="A22" s="87"/>
      <c r="B22" s="87"/>
      <c r="C22" s="54" t="s">
        <v>120</v>
      </c>
      <c r="D22" s="54"/>
      <c r="E22" s="94"/>
      <c r="F22" s="56"/>
      <c r="G22" s="56"/>
      <c r="H22" s="57"/>
      <c r="I22" s="57"/>
      <c r="J22" s="57"/>
      <c r="K22" s="57"/>
      <c r="L22" s="57"/>
      <c r="M22" s="57"/>
      <c r="N22" s="57"/>
      <c r="O22" s="56"/>
      <c r="P22" s="82"/>
      <c r="R22" s="83"/>
      <c r="T22" s="84"/>
      <c r="V22" s="85"/>
      <c r="X22" s="85"/>
      <c r="Z22" s="85"/>
      <c r="AB22" s="85"/>
      <c r="AD22" s="85"/>
      <c r="AF22" s="85"/>
      <c r="AH22" s="85"/>
      <c r="AJ22" s="63"/>
      <c r="AK22" s="64"/>
      <c r="AL22" s="64"/>
      <c r="AM22" s="64"/>
      <c r="AN22" s="65"/>
      <c r="AP22" s="63"/>
      <c r="AQ22" s="64"/>
      <c r="AR22" s="64"/>
      <c r="AS22" s="64"/>
      <c r="AT22" s="65"/>
      <c r="AV22" s="63"/>
      <c r="AW22" s="64"/>
      <c r="AX22" s="64"/>
      <c r="AY22" s="64"/>
      <c r="AZ22" s="65"/>
      <c r="BB22" s="67"/>
      <c r="BC22" s="68"/>
      <c r="BD22" s="68"/>
      <c r="BE22" s="68"/>
      <c r="BF22" s="69"/>
      <c r="BH22" s="70"/>
      <c r="BI22" s="71"/>
      <c r="BJ22" s="71"/>
      <c r="BK22" s="71"/>
      <c r="BL22" s="71"/>
      <c r="BM22" s="71"/>
      <c r="BN22" s="72"/>
      <c r="BO22" s="71"/>
      <c r="BP22" s="73"/>
      <c r="BQ22" s="73"/>
      <c r="BR22" s="73"/>
      <c r="BS22" s="73"/>
      <c r="BT22" s="73"/>
      <c r="BU22" s="73"/>
      <c r="BV22" s="73"/>
      <c r="BW22" s="73"/>
      <c r="BX22" s="73"/>
      <c r="BY22" s="73"/>
      <c r="CA22" s="86"/>
      <c r="CB22" s="86"/>
      <c r="CC22" s="86"/>
      <c r="CD22" s="86"/>
      <c r="CE22" s="86"/>
      <c r="CF22" s="86"/>
      <c r="CG22" s="86"/>
      <c r="CI22" s="89"/>
      <c r="CJ22" s="89"/>
      <c r="CK22" s="89"/>
      <c r="CL22" s="89"/>
      <c r="CM22" s="89"/>
      <c r="CN22" s="89"/>
      <c r="CO22" s="89"/>
      <c r="CQ22" s="89"/>
      <c r="CR22" s="89"/>
      <c r="CS22" s="89"/>
      <c r="CT22" s="89"/>
      <c r="CU22" s="89"/>
      <c r="CV22" s="89"/>
      <c r="CW22" s="89"/>
      <c r="CY22" s="63"/>
      <c r="CZ22" s="64"/>
      <c r="DA22" s="64"/>
      <c r="DB22" s="64"/>
      <c r="DC22" s="64"/>
      <c r="DD22" s="64"/>
      <c r="DE22" s="64"/>
      <c r="DF22" s="7"/>
      <c r="DG22" s="63"/>
      <c r="DH22" s="64"/>
      <c r="DI22" s="64"/>
      <c r="DJ22" s="64"/>
      <c r="DK22" s="64"/>
      <c r="DL22" s="64"/>
      <c r="DM22" s="64"/>
      <c r="DO22" s="59"/>
      <c r="DQ22" s="75"/>
      <c r="DR22" s="76"/>
      <c r="DS22" s="76"/>
      <c r="DU22" s="90"/>
      <c r="DV22" s="90"/>
      <c r="DW22" s="91"/>
      <c r="DY22" s="75"/>
      <c r="DZ22" s="76"/>
      <c r="EA22" s="77"/>
      <c r="EC22" s="90"/>
      <c r="ED22" s="90"/>
      <c r="EE22" s="91"/>
    </row>
    <row r="23" spans="1:135">
      <c r="A23" s="87" t="s">
        <v>121</v>
      </c>
      <c r="B23" s="87" t="s">
        <v>75</v>
      </c>
      <c r="C23" s="54" t="s">
        <v>122</v>
      </c>
      <c r="D23" s="54" t="s">
        <v>122</v>
      </c>
      <c r="E23" s="88" t="s">
        <v>123</v>
      </c>
      <c r="F23" s="95">
        <v>2.3423759568717006E-2</v>
      </c>
      <c r="G23" s="95"/>
      <c r="H23" s="96">
        <v>0</v>
      </c>
      <c r="I23" s="96"/>
      <c r="J23" s="96">
        <v>84.13527999999998</v>
      </c>
      <c r="K23" s="96"/>
      <c r="L23" s="96">
        <v>123.98929000000003</v>
      </c>
      <c r="M23" s="96"/>
      <c r="N23" s="96">
        <v>541.97705410000015</v>
      </c>
      <c r="O23" s="56"/>
      <c r="P23" s="82">
        <v>11003.91</v>
      </c>
      <c r="R23" s="83">
        <v>0.80815831748253131</v>
      </c>
      <c r="T23" s="84">
        <v>2162.4560714642071</v>
      </c>
      <c r="V23" s="85">
        <v>62.522624171769152</v>
      </c>
      <c r="X23" s="85">
        <v>73.05429404843963</v>
      </c>
      <c r="Z23" s="85">
        <v>83.109589494957291</v>
      </c>
      <c r="AB23" s="85">
        <v>4.8181840785196144</v>
      </c>
      <c r="AD23" s="85">
        <v>53.60313341893643</v>
      </c>
      <c r="AF23" s="85">
        <v>20.939511606738456</v>
      </c>
      <c r="AH23" s="85">
        <v>372.34926372441657</v>
      </c>
      <c r="AJ23" s="63">
        <v>29.499560000000002</v>
      </c>
      <c r="AK23" s="64">
        <v>133.44583</v>
      </c>
      <c r="AL23" s="64">
        <v>370.96985999999998</v>
      </c>
      <c r="AM23" s="64">
        <v>358.48407000000003</v>
      </c>
      <c r="AN23" s="65">
        <v>87.762090000000001</v>
      </c>
      <c r="AP23" s="63">
        <v>250.89255</v>
      </c>
      <c r="AQ23" s="64">
        <v>2.1027</v>
      </c>
      <c r="AR23" s="64">
        <v>94.457799999999992</v>
      </c>
      <c r="AS23" s="64">
        <v>0</v>
      </c>
      <c r="AT23" s="65">
        <v>0</v>
      </c>
      <c r="AV23" s="63">
        <v>30.086689999999997</v>
      </c>
      <c r="AW23" s="64">
        <v>1035.37761</v>
      </c>
      <c r="AX23" s="64">
        <v>1016.69165</v>
      </c>
      <c r="AY23" s="64">
        <v>1178.0447499999998</v>
      </c>
      <c r="AZ23" s="65">
        <v>6.8038699999999999</v>
      </c>
      <c r="BB23" s="67">
        <v>9.2092586206575129E-3</v>
      </c>
      <c r="BC23" s="68">
        <v>0.31691954749852091</v>
      </c>
      <c r="BD23" s="68">
        <v>0.31119994729606387</v>
      </c>
      <c r="BE23" s="68">
        <v>0.36058864466173662</v>
      </c>
      <c r="BF23" s="69">
        <v>2.0826019230208788E-3</v>
      </c>
      <c r="BH23" s="70">
        <v>97.442440000000005</v>
      </c>
      <c r="BI23" s="71">
        <v>93.126620000000003</v>
      </c>
      <c r="BJ23" s="71">
        <v>162.92255</v>
      </c>
      <c r="BK23" s="71">
        <v>71.235240000000005</v>
      </c>
      <c r="BL23" s="71">
        <v>13.39362</v>
      </c>
      <c r="BM23" s="71">
        <v>21.519629999999999</v>
      </c>
      <c r="BN23" s="72">
        <v>5.14499</v>
      </c>
      <c r="BO23" s="71"/>
      <c r="BP23" s="73">
        <v>0.6319479691767893</v>
      </c>
      <c r="BQ23" s="73">
        <v>8.5567405925638645E-3</v>
      </c>
      <c r="BR23" s="73">
        <v>0.557278033150164</v>
      </c>
      <c r="BS23" s="73">
        <v>0.21034176614915157</v>
      </c>
      <c r="BT23" s="73">
        <v>5.6924893912651639E-2</v>
      </c>
      <c r="BU23" s="73">
        <v>0.17638911297783369</v>
      </c>
      <c r="BV23" s="73">
        <v>6.6843095907528904E-2</v>
      </c>
      <c r="BW23" s="73"/>
      <c r="BX23" s="73">
        <v>0.2048474743378178</v>
      </c>
      <c r="BY23" s="73">
        <v>0.34482526406279729</v>
      </c>
      <c r="CA23" s="86">
        <v>-0.14858210664089988</v>
      </c>
      <c r="CB23" s="86">
        <v>-1.3272513918255009</v>
      </c>
      <c r="CC23" s="86">
        <v>4.6936497128501955</v>
      </c>
      <c r="CD23" s="86">
        <v>3.1432430465871994</v>
      </c>
      <c r="CE23" s="86">
        <v>-5.4851661354225003</v>
      </c>
      <c r="CF23" s="86">
        <v>-3.1206917587801977</v>
      </c>
      <c r="CG23" s="86">
        <v>-0.79932545638949992</v>
      </c>
      <c r="CI23" s="89">
        <v>71.849562583288744</v>
      </c>
      <c r="CJ23" s="89">
        <v>93.677250012263727</v>
      </c>
      <c r="CK23" s="89">
        <v>75.96466753123542</v>
      </c>
      <c r="CL23" s="89">
        <v>88.511870345939229</v>
      </c>
      <c r="CM23" s="89">
        <v>90.278563489882742</v>
      </c>
      <c r="CN23" s="89">
        <v>83.921839712185417</v>
      </c>
      <c r="CO23" s="89">
        <v>42.02400375766792</v>
      </c>
      <c r="CQ23" s="89">
        <v>72.807902465605039</v>
      </c>
      <c r="CR23" s="89">
        <v>80.620185316617707</v>
      </c>
      <c r="CS23" s="89">
        <v>77.75527663953514</v>
      </c>
      <c r="CT23" s="89">
        <v>75.909425080864281</v>
      </c>
      <c r="CU23" s="89">
        <v>64.199904029290977</v>
      </c>
      <c r="CV23" s="89">
        <v>57.021107021600336</v>
      </c>
      <c r="CW23" s="89">
        <v>31.634605835669053</v>
      </c>
      <c r="CY23" s="63">
        <v>469.03741000000002</v>
      </c>
      <c r="CZ23" s="64">
        <v>957.53960000000006</v>
      </c>
      <c r="DA23" s="64">
        <v>700.46333000000004</v>
      </c>
      <c r="DB23" s="64">
        <v>519.12604999999996</v>
      </c>
      <c r="DC23" s="64">
        <v>203.54127</v>
      </c>
      <c r="DD23" s="64">
        <v>223.99039000000002</v>
      </c>
      <c r="DE23" s="64">
        <v>157.18608999999998</v>
      </c>
      <c r="DF23" s="7"/>
      <c r="DG23" s="63">
        <v>450.30999999999995</v>
      </c>
      <c r="DH23" s="64">
        <v>979.81</v>
      </c>
      <c r="DI23" s="64">
        <v>667.87</v>
      </c>
      <c r="DJ23" s="64">
        <v>485.01</v>
      </c>
      <c r="DK23" s="64">
        <v>266.28999999999996</v>
      </c>
      <c r="DL23" s="64">
        <v>223.99039000000002</v>
      </c>
      <c r="DM23" s="64">
        <v>270.23</v>
      </c>
      <c r="DO23" s="59">
        <v>2</v>
      </c>
      <c r="DQ23" s="75">
        <f>OtherCostSummary!C23</f>
        <v>2237.2817549671927</v>
      </c>
      <c r="DR23" s="76">
        <f>OtherCostSummary!D23</f>
        <v>2252.1815480155233</v>
      </c>
      <c r="DS23" s="76">
        <f>OtherCostSummary!E23</f>
        <v>2272.3162189655386</v>
      </c>
      <c r="DU23" s="90">
        <f>$V23/$T23*DQ23</f>
        <v>64.686042957374923</v>
      </c>
      <c r="DV23" s="90">
        <f t="shared" ref="DV23:DW35" si="12">$V23/$T23*DR23</f>
        <v>65.116837447626523</v>
      </c>
      <c r="DW23" s="91">
        <f t="shared" si="12"/>
        <v>65.698986829175652</v>
      </c>
      <c r="DY23" s="75">
        <f>OtherCostSummary!G23</f>
        <v>1864.932491242776</v>
      </c>
      <c r="DZ23" s="76">
        <f>OtherCostSummary!H23</f>
        <v>1879.8322842911066</v>
      </c>
      <c r="EA23" s="77">
        <f>OtherCostSummary!I23</f>
        <v>1899.9669552411219</v>
      </c>
      <c r="EC23" s="90">
        <f>$V23/$T23*DY23</f>
        <v>53.920389317662597</v>
      </c>
      <c r="ED23" s="90">
        <f t="shared" si="11"/>
        <v>54.351183807914204</v>
      </c>
      <c r="EE23" s="91">
        <f t="shared" si="11"/>
        <v>54.933333189463333</v>
      </c>
    </row>
    <row r="24" spans="1:135">
      <c r="A24" s="87" t="s">
        <v>124</v>
      </c>
      <c r="B24" s="87"/>
      <c r="C24" s="54" t="s">
        <v>125</v>
      </c>
      <c r="D24" s="54" t="s">
        <v>126</v>
      </c>
      <c r="E24" s="88" t="s">
        <v>127</v>
      </c>
      <c r="F24" s="95">
        <v>2.3452121827878258E-2</v>
      </c>
      <c r="G24" s="95"/>
      <c r="H24" s="96">
        <v>217.93268412323491</v>
      </c>
      <c r="I24" s="96"/>
      <c r="J24" s="96">
        <v>165.52726999999993</v>
      </c>
      <c r="K24" s="96"/>
      <c r="L24" s="96">
        <v>266.31343999999996</v>
      </c>
      <c r="M24" s="96"/>
      <c r="N24" s="96">
        <v>885.87748046999991</v>
      </c>
      <c r="O24" s="56"/>
      <c r="P24" s="82">
        <v>10609.84</v>
      </c>
      <c r="R24" s="83">
        <v>0.82797559797766762</v>
      </c>
      <c r="T24" s="84">
        <v>2150.7271162761376</v>
      </c>
      <c r="V24" s="85">
        <v>62.160466500197238</v>
      </c>
      <c r="X24" s="85">
        <v>71.039562230036807</v>
      </c>
      <c r="Z24" s="85">
        <v>82.84958969995121</v>
      </c>
      <c r="AB24" s="85">
        <v>4.8102871930643873</v>
      </c>
      <c r="AD24" s="85">
        <v>51.768959393803698</v>
      </c>
      <c r="AF24" s="85">
        <v>25.124329287966848</v>
      </c>
      <c r="AH24" s="85">
        <v>354.0831175870976</v>
      </c>
      <c r="AJ24" s="63">
        <v>29.573460000000001</v>
      </c>
      <c r="AK24" s="64">
        <v>129.83402000000001</v>
      </c>
      <c r="AL24" s="64">
        <v>369.09544</v>
      </c>
      <c r="AM24" s="64">
        <v>390.48652999999996</v>
      </c>
      <c r="AN24" s="65">
        <v>87.762090000000001</v>
      </c>
      <c r="AP24" s="63">
        <v>250.82024999999999</v>
      </c>
      <c r="AQ24" s="64">
        <v>2.1027</v>
      </c>
      <c r="AR24" s="64">
        <v>82.751890000000003</v>
      </c>
      <c r="AS24" s="64">
        <v>4.9999999999999996E-5</v>
      </c>
      <c r="AT24" s="65">
        <v>0</v>
      </c>
      <c r="AV24" s="63">
        <v>25.675639999999998</v>
      </c>
      <c r="AW24" s="64">
        <v>1011.32052</v>
      </c>
      <c r="AX24" s="64">
        <v>901.33871999999997</v>
      </c>
      <c r="AY24" s="64">
        <v>1323.9802099999999</v>
      </c>
      <c r="AZ24" s="65">
        <v>8.5641600000000011</v>
      </c>
      <c r="BA24" s="71"/>
      <c r="BB24" s="67">
        <v>7.8497670007231235E-3</v>
      </c>
      <c r="BC24" s="68">
        <v>0.30918919431220215</v>
      </c>
      <c r="BD24" s="68">
        <v>0.27556465742353525</v>
      </c>
      <c r="BE24" s="68">
        <v>0.4047780761090462</v>
      </c>
      <c r="BF24" s="69">
        <v>2.6183051544932455E-3</v>
      </c>
      <c r="BG24" s="71"/>
      <c r="BH24" s="70">
        <v>127.37697999999997</v>
      </c>
      <c r="BI24" s="71">
        <v>88.94586000000001</v>
      </c>
      <c r="BJ24" s="71">
        <v>175.76471000000001</v>
      </c>
      <c r="BK24" s="71">
        <v>44.159699999999994</v>
      </c>
      <c r="BL24" s="71">
        <v>13.3949</v>
      </c>
      <c r="BM24" s="71">
        <v>24.81015</v>
      </c>
      <c r="BN24" s="72">
        <v>5.1456299999999997</v>
      </c>
      <c r="BO24" s="71"/>
      <c r="BP24" s="73">
        <v>0.92515836128946249</v>
      </c>
      <c r="BQ24" s="73">
        <v>8.5536585365853651E-3</v>
      </c>
      <c r="BR24" s="73">
        <v>0.64146535542682659</v>
      </c>
      <c r="BS24" s="73">
        <v>9.4100350515463921E-2</v>
      </c>
      <c r="BT24" s="73">
        <v>5.6925610214044325E-2</v>
      </c>
      <c r="BU24" s="73">
        <v>0.2092658846168079</v>
      </c>
      <c r="BV24" s="73">
        <v>6.6843017806935329E-2</v>
      </c>
      <c r="BW24" s="73"/>
      <c r="BX24" s="73">
        <v>0.29706418836231907</v>
      </c>
      <c r="BY24" s="73">
        <v>0.34475980188393446</v>
      </c>
      <c r="CA24" s="86">
        <v>6.7810404256014971</v>
      </c>
      <c r="CB24" s="86">
        <v>-4.9113071568296007</v>
      </c>
      <c r="CC24" s="86">
        <v>8.4545912088148008</v>
      </c>
      <c r="CD24" s="86">
        <v>-3.3047443954372948</v>
      </c>
      <c r="CE24" s="86">
        <v>-5.9930096613937005</v>
      </c>
      <c r="CF24" s="86">
        <v>-2.9612054226822995</v>
      </c>
      <c r="CG24" s="86">
        <v>-1.4430842830717996</v>
      </c>
      <c r="CI24" s="89">
        <v>68.293606988418532</v>
      </c>
      <c r="CJ24" s="89">
        <v>93.250692723910234</v>
      </c>
      <c r="CK24" s="89">
        <v>76.104262477106005</v>
      </c>
      <c r="CL24" s="89">
        <v>86.800909444828676</v>
      </c>
      <c r="CM24" s="89">
        <v>88.004449460605102</v>
      </c>
      <c r="CN24" s="89">
        <v>84.347425839281954</v>
      </c>
      <c r="CO24" s="89">
        <v>60.76441157137949</v>
      </c>
      <c r="CP24" s="89"/>
      <c r="CQ24" s="89">
        <v>68.184833315755171</v>
      </c>
      <c r="CR24" s="89">
        <v>80.260162107643197</v>
      </c>
      <c r="CS24" s="89">
        <v>75.87185604284798</v>
      </c>
      <c r="CT24" s="89">
        <v>71.51420902832875</v>
      </c>
      <c r="CU24" s="89">
        <v>63.821646803796639</v>
      </c>
      <c r="CV24" s="89">
        <v>57.616144969548309</v>
      </c>
      <c r="CW24" s="89">
        <v>31.668581015483525</v>
      </c>
      <c r="CY24" s="63">
        <v>557.41531000000009</v>
      </c>
      <c r="CZ24" s="64">
        <v>907.17746</v>
      </c>
      <c r="DA24" s="64">
        <v>770.09358999999995</v>
      </c>
      <c r="DB24" s="64">
        <v>416.73116999999991</v>
      </c>
      <c r="DC24" s="64">
        <v>196.44526000000002</v>
      </c>
      <c r="DD24" s="64">
        <v>229.60960000000003</v>
      </c>
      <c r="DE24" s="64">
        <v>157.28586000000001</v>
      </c>
      <c r="DF24" s="7"/>
      <c r="DG24" s="63">
        <v>450.11</v>
      </c>
      <c r="DH24" s="64">
        <v>979.90000000000009</v>
      </c>
      <c r="DI24" s="64">
        <v>668.06999999999994</v>
      </c>
      <c r="DJ24" s="64">
        <v>485</v>
      </c>
      <c r="DK24" s="64">
        <v>266.29999999999995</v>
      </c>
      <c r="DL24" s="64">
        <v>229.60960000000003</v>
      </c>
      <c r="DM24" s="64">
        <v>270.23</v>
      </c>
      <c r="DO24" s="59">
        <v>2</v>
      </c>
      <c r="DQ24" s="75">
        <f>OtherCostSummary!C24</f>
        <v>2225.8110345946043</v>
      </c>
      <c r="DR24" s="76">
        <f>OtherCostSummary!D24</f>
        <v>2242.8032364835494</v>
      </c>
      <c r="DS24" s="76">
        <f>OtherCostSummary!E24</f>
        <v>2266.0765206944861</v>
      </c>
      <c r="DU24" s="90">
        <f t="shared" ref="DU24:DU35" si="13">$V24/$T24*DQ24</f>
        <v>64.330547192451533</v>
      </c>
      <c r="DV24" s="90">
        <f t="shared" si="12"/>
        <v>64.821657007494537</v>
      </c>
      <c r="DW24" s="91">
        <f t="shared" si="12"/>
        <v>65.494303105921162</v>
      </c>
      <c r="DY24" s="75">
        <f>OtherCostSummary!G24</f>
        <v>1871.7279170075067</v>
      </c>
      <c r="DZ24" s="76">
        <f>OtherCostSummary!H24</f>
        <v>1888.7201188964518</v>
      </c>
      <c r="EA24" s="77">
        <f>OtherCostSummary!I24</f>
        <v>1911.9934031073885</v>
      </c>
      <c r="EC24" s="90">
        <f t="shared" ref="EC24:EE85" si="14">$V24/$T24*DY24</f>
        <v>54.096812004713158</v>
      </c>
      <c r="ED24" s="90">
        <f t="shared" si="14"/>
        <v>54.587921819756168</v>
      </c>
      <c r="EE24" s="91">
        <f t="shared" si="14"/>
        <v>55.260567918182801</v>
      </c>
    </row>
    <row r="25" spans="1:135">
      <c r="A25" s="87" t="s">
        <v>128</v>
      </c>
      <c r="B25" s="87" t="s">
        <v>75</v>
      </c>
      <c r="C25" s="54" t="s">
        <v>129</v>
      </c>
      <c r="D25" s="54" t="s">
        <v>130</v>
      </c>
      <c r="E25" s="88" t="s">
        <v>131</v>
      </c>
      <c r="F25" s="95">
        <v>2.3382791861040086E-2</v>
      </c>
      <c r="G25" s="95"/>
      <c r="H25" s="96">
        <v>368.67831960539797</v>
      </c>
      <c r="I25" s="96"/>
      <c r="J25" s="96">
        <v>228.58887000000004</v>
      </c>
      <c r="K25" s="96"/>
      <c r="L25" s="96">
        <v>351.14280000000002</v>
      </c>
      <c r="M25" s="96"/>
      <c r="N25" s="96">
        <v>1368.21063499</v>
      </c>
      <c r="O25" s="56"/>
      <c r="P25" s="82">
        <v>10105.369999999999</v>
      </c>
      <c r="R25" s="83">
        <v>0.8403303537110588</v>
      </c>
      <c r="T25" s="84">
        <v>2138.4164988068846</v>
      </c>
      <c r="V25" s="85">
        <v>61.841326723983677</v>
      </c>
      <c r="X25" s="85">
        <v>69.380328533872301</v>
      </c>
      <c r="Z25" s="85">
        <v>84.090293755304884</v>
      </c>
      <c r="AB25" s="85">
        <v>4.8322687905969683</v>
      </c>
      <c r="AD25" s="85">
        <v>49.54215822549196</v>
      </c>
      <c r="AF25" s="85">
        <v>30.202148625795537</v>
      </c>
      <c r="AH25" s="85">
        <v>331.35428271402441</v>
      </c>
      <c r="AJ25" s="63">
        <v>29.610989999999997</v>
      </c>
      <c r="AK25" s="64">
        <v>128.70786999999999</v>
      </c>
      <c r="AL25" s="64">
        <v>365.94245000000001</v>
      </c>
      <c r="AM25" s="64">
        <v>397.17063999999999</v>
      </c>
      <c r="AN25" s="65">
        <v>87.762090000000001</v>
      </c>
      <c r="AP25" s="63">
        <v>250.78225</v>
      </c>
      <c r="AQ25" s="64">
        <v>2.1027</v>
      </c>
      <c r="AR25" s="64">
        <v>77.78558000000001</v>
      </c>
      <c r="AS25" s="64">
        <v>4.9999999999999996E-5</v>
      </c>
      <c r="AT25" s="65">
        <v>0</v>
      </c>
      <c r="AV25" s="63">
        <v>26.345050000000001</v>
      </c>
      <c r="AW25" s="64">
        <v>1002.5486500000001</v>
      </c>
      <c r="AX25" s="64">
        <v>819.43968000000007</v>
      </c>
      <c r="AY25" s="64">
        <v>1414.09357</v>
      </c>
      <c r="AZ25" s="65">
        <v>7.7307100000000002</v>
      </c>
      <c r="BB25" s="67">
        <v>8.0562017918120801E-3</v>
      </c>
      <c r="BC25" s="68">
        <v>0.30657501999460174</v>
      </c>
      <c r="BD25" s="68">
        <v>0.25058109277826074</v>
      </c>
      <c r="BE25" s="68">
        <v>0.43242366791575426</v>
      </c>
      <c r="BF25" s="69">
        <v>2.3640175195712124E-3</v>
      </c>
      <c r="BH25" s="70">
        <v>146.40841</v>
      </c>
      <c r="BI25" s="71">
        <v>84.64443</v>
      </c>
      <c r="BJ25" s="71">
        <v>170.52764999999997</v>
      </c>
      <c r="BK25" s="71">
        <v>32.80668</v>
      </c>
      <c r="BL25" s="71">
        <v>14.524840000000001</v>
      </c>
      <c r="BM25" s="71">
        <v>20.191880000000005</v>
      </c>
      <c r="BN25" s="72">
        <v>5.3955600000000006</v>
      </c>
      <c r="BO25" s="71"/>
      <c r="BP25" s="73">
        <v>1.0900407764402791</v>
      </c>
      <c r="BQ25" s="73">
        <v>8.5538295092675767E-3</v>
      </c>
      <c r="BR25" s="73">
        <v>0.67022396238845305</v>
      </c>
      <c r="BS25" s="73">
        <v>5.9273280270537777E-2</v>
      </c>
      <c r="BT25" s="73">
        <v>5.6929094528110569E-2</v>
      </c>
      <c r="BU25" s="73">
        <v>0.16763124398727153</v>
      </c>
      <c r="BV25" s="73">
        <v>6.6843174008122466E-2</v>
      </c>
      <c r="BW25" s="73"/>
      <c r="BX25" s="73">
        <v>0.34907376120613703</v>
      </c>
      <c r="BY25" s="73">
        <v>0.3463669905786021</v>
      </c>
      <c r="CA25" s="86">
        <v>11.540455945700407</v>
      </c>
      <c r="CB25" s="86">
        <v>-6.4014787675980998</v>
      </c>
      <c r="CC25" s="86">
        <v>12.116943750282509</v>
      </c>
      <c r="CD25" s="86">
        <v>-8.8660150368463029</v>
      </c>
      <c r="CE25" s="86">
        <v>-5.7647833560163004</v>
      </c>
      <c r="CF25" s="86">
        <v>-4.6755211798435035</v>
      </c>
      <c r="CG25" s="86">
        <v>-2.500269663052999</v>
      </c>
      <c r="CI25" s="89">
        <v>75.273682741790736</v>
      </c>
      <c r="CJ25" s="89">
        <v>92.380023182931708</v>
      </c>
      <c r="CK25" s="89">
        <v>80.702722011418643</v>
      </c>
      <c r="CL25" s="89">
        <v>83.913150472501599</v>
      </c>
      <c r="CM25" s="89">
        <v>84.59539961725612</v>
      </c>
      <c r="CN25" s="89">
        <v>82.749065486325776</v>
      </c>
      <c r="CO25" s="89">
        <v>71.783253828569372</v>
      </c>
      <c r="CQ25" s="89">
        <v>67.055410775465361</v>
      </c>
      <c r="CR25" s="89">
        <v>79.644626438683375</v>
      </c>
      <c r="CS25" s="89">
        <v>72.492854943696699</v>
      </c>
      <c r="CT25" s="89">
        <v>67.919698999272029</v>
      </c>
      <c r="CU25" s="89">
        <v>67.009820317352634</v>
      </c>
      <c r="CV25" s="89">
        <v>54.14572336958426</v>
      </c>
      <c r="CW25" s="89">
        <v>32.060284181117623</v>
      </c>
      <c r="CY25" s="63">
        <v>608.88896999999997</v>
      </c>
      <c r="CZ25" s="64">
        <v>876.52103</v>
      </c>
      <c r="DA25" s="64">
        <v>815.79833000000008</v>
      </c>
      <c r="DB25" s="64">
        <v>352.2755600000001</v>
      </c>
      <c r="DC25" s="64">
        <v>196.39793</v>
      </c>
      <c r="DD25" s="64">
        <v>210.34772999999998</v>
      </c>
      <c r="DE25" s="64">
        <v>159.05068</v>
      </c>
      <c r="DF25" s="7"/>
      <c r="DG25" s="63">
        <v>450.26</v>
      </c>
      <c r="DH25" s="64">
        <v>979.76</v>
      </c>
      <c r="DI25" s="64">
        <v>667.88</v>
      </c>
      <c r="DJ25" s="64">
        <v>484.96</v>
      </c>
      <c r="DK25" s="64">
        <v>266.27</v>
      </c>
      <c r="DL25" s="64">
        <v>210.34772999999998</v>
      </c>
      <c r="DM25" s="64">
        <v>270.26</v>
      </c>
      <c r="DO25" s="59">
        <v>2</v>
      </c>
      <c r="DQ25" s="75">
        <f>OtherCostSummary!C25</f>
        <v>2213.8125256259541</v>
      </c>
      <c r="DR25" s="76">
        <f>OtherCostSummary!D25</f>
        <v>2233.3436371838134</v>
      </c>
      <c r="DS25" s="76">
        <f>OtherCostSummary!E25</f>
        <v>2260.4252858981217</v>
      </c>
      <c r="DU25" s="90">
        <f t="shared" si="13"/>
        <v>64.021720642011232</v>
      </c>
      <c r="DV25" s="90">
        <f t="shared" si="12"/>
        <v>64.586545058492334</v>
      </c>
      <c r="DW25" s="91">
        <f t="shared" si="12"/>
        <v>65.369725083197579</v>
      </c>
      <c r="DY25" s="75">
        <f>OtherCostSummary!G25</f>
        <v>1882.4582429119296</v>
      </c>
      <c r="DZ25" s="76">
        <f>OtherCostSummary!H25</f>
        <v>1901.9893544697889</v>
      </c>
      <c r="EA25" s="77">
        <f>OtherCostSummary!I25</f>
        <v>1929.0710031840972</v>
      </c>
      <c r="EC25" s="90">
        <f t="shared" si="14"/>
        <v>54.439214862551395</v>
      </c>
      <c r="ED25" s="90">
        <f t="shared" si="14"/>
        <v>55.00403927903249</v>
      </c>
      <c r="EE25" s="91">
        <f t="shared" si="14"/>
        <v>55.787219303737743</v>
      </c>
    </row>
    <row r="26" spans="1:135">
      <c r="A26" s="87" t="s">
        <v>132</v>
      </c>
      <c r="B26" s="87"/>
      <c r="C26" s="54" t="s">
        <v>133</v>
      </c>
      <c r="D26" s="54" t="s">
        <v>134</v>
      </c>
      <c r="E26" s="88" t="s">
        <v>135</v>
      </c>
      <c r="F26" s="95">
        <v>2.3496240897684428E-2</v>
      </c>
      <c r="G26" s="95"/>
      <c r="H26" s="96">
        <v>39.916571288447138</v>
      </c>
      <c r="I26" s="96"/>
      <c r="J26" s="96">
        <v>140.65127999999999</v>
      </c>
      <c r="K26" s="96"/>
      <c r="L26" s="96">
        <v>180.23860000000002</v>
      </c>
      <c r="M26" s="96"/>
      <c r="N26" s="96">
        <v>905.18114538999987</v>
      </c>
      <c r="O26" s="56"/>
      <c r="P26" s="82">
        <v>10301.389999999998</v>
      </c>
      <c r="R26" s="83">
        <v>0.83176402180019116</v>
      </c>
      <c r="T26" s="84">
        <v>2147.5260638326517</v>
      </c>
      <c r="V26" s="85">
        <v>62.198335499479889</v>
      </c>
      <c r="X26" s="85">
        <v>71.204365319892531</v>
      </c>
      <c r="Z26" s="85">
        <v>82.682883752785003</v>
      </c>
      <c r="AB26" s="85">
        <v>4.8380309492886235</v>
      </c>
      <c r="AD26" s="85">
        <v>50.674397186520395</v>
      </c>
      <c r="AF26" s="85">
        <v>27.410235733805745</v>
      </c>
      <c r="AH26" s="85">
        <v>342.81379163662729</v>
      </c>
      <c r="AJ26" s="63">
        <v>30.005790000000001</v>
      </c>
      <c r="AK26" s="64">
        <v>131.50485999999998</v>
      </c>
      <c r="AL26" s="64">
        <v>363.67561000000001</v>
      </c>
      <c r="AM26" s="64">
        <v>400.94771000000003</v>
      </c>
      <c r="AN26" s="65">
        <v>87.762090000000001</v>
      </c>
      <c r="AP26" s="63">
        <v>250.38632000000001</v>
      </c>
      <c r="AQ26" s="64">
        <v>2.1027</v>
      </c>
      <c r="AR26" s="64">
        <v>83.512820000000005</v>
      </c>
      <c r="AS26" s="64">
        <v>0</v>
      </c>
      <c r="AT26" s="65">
        <v>0</v>
      </c>
      <c r="AV26" s="63">
        <v>26.631730000000001</v>
      </c>
      <c r="AW26" s="64">
        <v>1017.7294899999999</v>
      </c>
      <c r="AX26" s="64">
        <v>858.34373999999991</v>
      </c>
      <c r="AY26" s="64">
        <v>1358.21894</v>
      </c>
      <c r="AZ26" s="65">
        <v>7.9020900000000003</v>
      </c>
      <c r="BB26" s="67">
        <v>8.1471849775643767E-3</v>
      </c>
      <c r="BC26" s="68">
        <v>0.31134404006620126</v>
      </c>
      <c r="BD26" s="68">
        <v>0.26258471470364197</v>
      </c>
      <c r="BE26" s="68">
        <v>0.4155066510591468</v>
      </c>
      <c r="BF26" s="69">
        <v>2.4174091934456264E-3</v>
      </c>
      <c r="BH26" s="70">
        <v>135.60337000000001</v>
      </c>
      <c r="BI26" s="71">
        <v>89.328940000000003</v>
      </c>
      <c r="BJ26" s="71">
        <v>173.58627999999999</v>
      </c>
      <c r="BK26" s="71">
        <v>46.668980000000005</v>
      </c>
      <c r="BL26" s="71">
        <v>13.393720000000002</v>
      </c>
      <c r="BM26" s="71">
        <v>19.791780000000003</v>
      </c>
      <c r="BN26" s="72">
        <v>5.3954899999999997</v>
      </c>
      <c r="BO26" s="71"/>
      <c r="BP26" s="73">
        <v>0.9937664157395687</v>
      </c>
      <c r="BQ26" s="73">
        <v>8.5554614474060171E-3</v>
      </c>
      <c r="BR26" s="73">
        <v>0.62888670120380896</v>
      </c>
      <c r="BS26" s="73">
        <v>0.11178628566716146</v>
      </c>
      <c r="BT26" s="73">
        <v>5.692125718148023E-2</v>
      </c>
      <c r="BU26" s="73">
        <v>0.16419494504681198</v>
      </c>
      <c r="BV26" s="73">
        <v>6.6843095907528904E-2</v>
      </c>
      <c r="BW26" s="73"/>
      <c r="BX26" s="73">
        <v>0.31875133014982976</v>
      </c>
      <c r="BY26" s="73">
        <v>0.34483513595400322</v>
      </c>
      <c r="CA26" s="86">
        <v>5.0170369795732999</v>
      </c>
      <c r="CB26" s="86">
        <v>-3.7066182857530001</v>
      </c>
      <c r="CC26" s="86">
        <v>7.9785064799492975</v>
      </c>
      <c r="CD26" s="86">
        <v>-2.3951543362957013</v>
      </c>
      <c r="CE26" s="86">
        <v>-5.5122867995496989</v>
      </c>
      <c r="CF26" s="86">
        <v>-4.7823109359643006</v>
      </c>
      <c r="CG26" s="86">
        <v>-1.2430838368199999</v>
      </c>
      <c r="CI26" s="89">
        <v>64.225415518064722</v>
      </c>
      <c r="CJ26" s="89">
        <v>93.390508773878665</v>
      </c>
      <c r="CK26" s="89">
        <v>75.685186239230376</v>
      </c>
      <c r="CL26" s="89">
        <v>87.792954243857722</v>
      </c>
      <c r="CM26" s="89">
        <v>88.892669112620553</v>
      </c>
      <c r="CN26" s="89">
        <v>81.959001498123158</v>
      </c>
      <c r="CO26" s="89">
        <v>71.40381347266225</v>
      </c>
      <c r="CQ26" s="89">
        <v>68.94928366916804</v>
      </c>
      <c r="CR26" s="89">
        <v>80.156074742203131</v>
      </c>
      <c r="CS26" s="89">
        <v>76.443435389765582</v>
      </c>
      <c r="CT26" s="89">
        <v>71.656015721013077</v>
      </c>
      <c r="CU26" s="89">
        <v>65.13242751086139</v>
      </c>
      <c r="CV26" s="89">
        <v>54.115713984918742</v>
      </c>
      <c r="CW26" s="89">
        <v>32.087854672141596</v>
      </c>
      <c r="CY26" s="63">
        <v>561.48009000000002</v>
      </c>
      <c r="CZ26" s="64">
        <v>913.99286000000006</v>
      </c>
      <c r="DA26" s="64">
        <v>744.57367999999997</v>
      </c>
      <c r="DB26" s="64">
        <v>424.36450999999994</v>
      </c>
      <c r="DC26" s="64">
        <v>202.64897999999999</v>
      </c>
      <c r="DD26" s="64">
        <v>208.0198</v>
      </c>
      <c r="DE26" s="64">
        <v>159.08635999999998</v>
      </c>
      <c r="DF26" s="7"/>
      <c r="DG26" s="63">
        <v>450.33000000000004</v>
      </c>
      <c r="DH26" s="64">
        <v>979.96</v>
      </c>
      <c r="DI26" s="64">
        <v>667.88000000000011</v>
      </c>
      <c r="DJ26" s="64">
        <v>485.04</v>
      </c>
      <c r="DK26" s="64">
        <v>266.31</v>
      </c>
      <c r="DL26" s="64">
        <v>208.0198</v>
      </c>
      <c r="DM26" s="64">
        <v>270.23</v>
      </c>
      <c r="DO26" s="59">
        <v>2</v>
      </c>
      <c r="DQ26" s="75">
        <f ca="1">OtherCostSummary!C26</f>
        <v>2247.5315204915878</v>
      </c>
      <c r="DR26" s="76">
        <f ca="1">OtherCostSummary!D26</f>
        <v>2271.0158125127932</v>
      </c>
      <c r="DS26" s="76">
        <f ca="1">OtherCostSummary!E26</f>
        <v>2301.3526634674499</v>
      </c>
      <c r="DU26" s="90">
        <f t="shared" ca="1" si="13"/>
        <v>65.094772031640133</v>
      </c>
      <c r="DV26" s="90">
        <f t="shared" ca="1" si="12"/>
        <v>65.774942530477219</v>
      </c>
      <c r="DW26" s="91">
        <f t="shared" ca="1" si="12"/>
        <v>66.653582219863779</v>
      </c>
      <c r="DY26" s="75">
        <f ca="1">OtherCostSummary!G26</f>
        <v>1904.7177288549606</v>
      </c>
      <c r="DZ26" s="76">
        <f ca="1">OtherCostSummary!H26</f>
        <v>1928.202020876166</v>
      </c>
      <c r="EA26" s="77">
        <f ca="1">OtherCostSummary!I26</f>
        <v>1958.5388718308227</v>
      </c>
      <c r="EC26" s="90">
        <f t="shared" ca="1" si="14"/>
        <v>55.165929916443673</v>
      </c>
      <c r="ED26" s="90">
        <f t="shared" ca="1" si="14"/>
        <v>55.846100415280752</v>
      </c>
      <c r="EE26" s="91">
        <f t="shared" ca="1" si="14"/>
        <v>56.724740104667312</v>
      </c>
    </row>
    <row r="27" spans="1:135">
      <c r="A27" s="87" t="s">
        <v>136</v>
      </c>
      <c r="B27" s="87" t="s">
        <v>75</v>
      </c>
      <c r="C27" s="54" t="s">
        <v>137</v>
      </c>
      <c r="D27" s="54" t="s">
        <v>138</v>
      </c>
      <c r="E27" s="88" t="s">
        <v>139</v>
      </c>
      <c r="F27" s="95">
        <v>0.26628663340298875</v>
      </c>
      <c r="G27" s="95"/>
      <c r="H27" s="96">
        <v>39.916571288447138</v>
      </c>
      <c r="I27" s="96"/>
      <c r="J27" s="96">
        <v>129.37639999999999</v>
      </c>
      <c r="K27" s="96"/>
      <c r="L27" s="96">
        <v>179.10961999999998</v>
      </c>
      <c r="M27" s="96"/>
      <c r="N27" s="96">
        <v>793.26684242999988</v>
      </c>
      <c r="O27" s="56"/>
      <c r="P27" s="82">
        <v>12410.96</v>
      </c>
      <c r="R27" s="83">
        <v>0.73434515655336208</v>
      </c>
      <c r="T27" s="84">
        <v>2519.4139232258149</v>
      </c>
      <c r="V27" s="85">
        <v>64.96536114530339</v>
      </c>
      <c r="X27" s="85">
        <v>76.868945213584084</v>
      </c>
      <c r="Z27" s="85">
        <v>86.002677647529126</v>
      </c>
      <c r="AB27" s="85">
        <v>4.8663435369801835</v>
      </c>
      <c r="AD27" s="85">
        <v>58.589432225120198</v>
      </c>
      <c r="AF27" s="85">
        <v>28.378431200436591</v>
      </c>
      <c r="AH27" s="85">
        <v>426.7848410165347</v>
      </c>
      <c r="AJ27" s="63">
        <v>68.703639999999993</v>
      </c>
      <c r="AK27" s="64">
        <v>136.32404</v>
      </c>
      <c r="AL27" s="64">
        <v>466.03174999999999</v>
      </c>
      <c r="AM27" s="64">
        <v>467.48996000000005</v>
      </c>
      <c r="AN27" s="65">
        <v>102.47708</v>
      </c>
      <c r="AP27" s="63">
        <v>211.68849</v>
      </c>
      <c r="AQ27" s="64">
        <v>2.1027</v>
      </c>
      <c r="AR27" s="64">
        <v>48.421810000000001</v>
      </c>
      <c r="AS27" s="64">
        <v>0</v>
      </c>
      <c r="AT27" s="65">
        <v>0</v>
      </c>
      <c r="AV27" s="63">
        <v>58.492130000000003</v>
      </c>
      <c r="AW27" s="64">
        <v>1056.4464699999999</v>
      </c>
      <c r="AX27" s="64">
        <v>1363.6379299999999</v>
      </c>
      <c r="AY27" s="64">
        <v>1553.5398500000001</v>
      </c>
      <c r="AZ27" s="65">
        <v>10.42393</v>
      </c>
      <c r="BB27" s="67">
        <v>1.4469151947677179E-2</v>
      </c>
      <c r="BC27" s="68">
        <v>0.2613323279391121</v>
      </c>
      <c r="BD27" s="68">
        <v>0.33732203649937131</v>
      </c>
      <c r="BE27" s="68">
        <v>0.38429792429206477</v>
      </c>
      <c r="BF27" s="69">
        <v>2.5785593217745799E-3</v>
      </c>
      <c r="BH27" s="70">
        <v>163.23131000000001</v>
      </c>
      <c r="BI27" s="71">
        <v>113.77892000000001</v>
      </c>
      <c r="BJ27" s="71">
        <v>212.34773000000001</v>
      </c>
      <c r="BK27" s="71">
        <v>78.680650000000014</v>
      </c>
      <c r="BL27" s="71">
        <v>20.121169999999999</v>
      </c>
      <c r="BM27" s="71">
        <v>28.839779999999998</v>
      </c>
      <c r="BN27" s="72">
        <v>5.3954899999999997</v>
      </c>
      <c r="BO27" s="71"/>
      <c r="BP27" s="73">
        <v>0.87780859157709645</v>
      </c>
      <c r="BQ27" s="73">
        <v>6.9653442096156218E-3</v>
      </c>
      <c r="BR27" s="73">
        <v>0.58848449183556839</v>
      </c>
      <c r="BS27" s="73">
        <v>0.18901876799841116</v>
      </c>
      <c r="BT27" s="73">
        <v>4.9063761146787593E-2</v>
      </c>
      <c r="BU27" s="73">
        <v>0.17698685237437717</v>
      </c>
      <c r="BV27" s="73">
        <v>5.3868265357502526E-2</v>
      </c>
      <c r="BW27" s="73"/>
      <c r="BX27" s="73">
        <v>0.28100751013586006</v>
      </c>
      <c r="BY27" s="73">
        <v>0.3499997949021797</v>
      </c>
      <c r="CA27" s="86">
        <v>4.8315562790755013</v>
      </c>
      <c r="CB27" s="86">
        <v>-4.2945733591678987</v>
      </c>
      <c r="CC27" s="86">
        <v>7.8393388715124974</v>
      </c>
      <c r="CD27" s="86">
        <v>-2.925407353009402</v>
      </c>
      <c r="CE27" s="86">
        <v>-5.3763642837159997</v>
      </c>
      <c r="CF27" s="86">
        <v>-4.6558365900511998</v>
      </c>
      <c r="CG27" s="86">
        <v>-8.7427822054199966E-2</v>
      </c>
      <c r="CI27" s="89">
        <v>70.159875419431728</v>
      </c>
      <c r="CJ27" s="89">
        <v>94.787285068960841</v>
      </c>
      <c r="CK27" s="89">
        <v>80.361367853876061</v>
      </c>
      <c r="CL27" s="89">
        <v>87.894261074581507</v>
      </c>
      <c r="CM27" s="89">
        <v>90.391118372972798</v>
      </c>
      <c r="CN27" s="89">
        <v>87.835298817991827</v>
      </c>
      <c r="CO27" s="89">
        <v>83.560851102219686</v>
      </c>
      <c r="CQ27" s="89">
        <v>71.963220090907043</v>
      </c>
      <c r="CR27" s="89">
        <v>84.843006426405154</v>
      </c>
      <c r="CS27" s="89">
        <v>80.06015932659264</v>
      </c>
      <c r="CT27" s="89">
        <v>80.400962787002015</v>
      </c>
      <c r="CU27" s="89">
        <v>74.408980771248466</v>
      </c>
      <c r="CV27" s="89">
        <v>64.966448702760417</v>
      </c>
      <c r="CW27" s="89">
        <v>33.570787261934591</v>
      </c>
      <c r="CY27" s="63">
        <v>648.29088999999999</v>
      </c>
      <c r="CZ27" s="64">
        <v>1166.9805700000002</v>
      </c>
      <c r="DA27" s="64">
        <v>919.86401999999998</v>
      </c>
      <c r="DB27" s="64">
        <v>544.85156000000006</v>
      </c>
      <c r="DC27" s="64">
        <v>267.25187999999997</v>
      </c>
      <c r="DD27" s="64">
        <v>278.74034</v>
      </c>
      <c r="DE27" s="64">
        <v>161.90087999999997</v>
      </c>
      <c r="DF27" s="7"/>
      <c r="DG27" s="63">
        <v>557.29</v>
      </c>
      <c r="DH27" s="64">
        <v>1213.6499999999999</v>
      </c>
      <c r="DI27" s="64">
        <v>822.47</v>
      </c>
      <c r="DJ27" s="64">
        <v>604.22</v>
      </c>
      <c r="DK27" s="64">
        <v>328.57</v>
      </c>
      <c r="DL27" s="64">
        <v>278.74034</v>
      </c>
      <c r="DM27" s="64">
        <v>333.14</v>
      </c>
      <c r="DO27" s="59">
        <v>2</v>
      </c>
      <c r="DQ27" s="75">
        <f ca="1">OtherCostSummary!C27</f>
        <v>2627.8185126566664</v>
      </c>
      <c r="DR27" s="76">
        <f ca="1">OtherCostSummary!D27</f>
        <v>2651.7869024111869</v>
      </c>
      <c r="DS27" s="76">
        <f ca="1">OtherCostSummary!E27</f>
        <v>2682.8498999658173</v>
      </c>
      <c r="DU27" s="90">
        <f t="shared" ca="1" si="13"/>
        <v>67.760671291548221</v>
      </c>
      <c r="DV27" s="90">
        <f t="shared" ca="1" si="12"/>
        <v>68.378717846788376</v>
      </c>
      <c r="DW27" s="91">
        <f t="shared" ca="1" si="12"/>
        <v>69.179705265246554</v>
      </c>
      <c r="DY27" s="75">
        <f ca="1">OtherCostSummary!G27</f>
        <v>2201.0336716401316</v>
      </c>
      <c r="DZ27" s="76">
        <f ca="1">OtherCostSummary!H27</f>
        <v>2225.0020613946522</v>
      </c>
      <c r="EA27" s="77">
        <f ca="1">OtherCostSummary!I27</f>
        <v>2256.0650589492825</v>
      </c>
      <c r="EC27" s="90">
        <f t="shared" ca="1" si="14"/>
        <v>56.755639100378986</v>
      </c>
      <c r="ED27" s="90">
        <f t="shared" ca="1" si="14"/>
        <v>57.373685655619148</v>
      </c>
      <c r="EE27" s="91">
        <f t="shared" ca="1" si="14"/>
        <v>58.174673074077326</v>
      </c>
    </row>
    <row r="28" spans="1:135">
      <c r="A28" s="87" t="s">
        <v>140</v>
      </c>
      <c r="B28" s="87" t="s">
        <v>75</v>
      </c>
      <c r="C28" s="54" t="s">
        <v>141</v>
      </c>
      <c r="D28" s="54" t="s">
        <v>142</v>
      </c>
      <c r="E28" s="88" t="s">
        <v>143</v>
      </c>
      <c r="F28" s="95">
        <v>-0.17932227436325943</v>
      </c>
      <c r="G28" s="95"/>
      <c r="H28" s="96">
        <v>39.916571288447138</v>
      </c>
      <c r="I28" s="96"/>
      <c r="J28" s="96">
        <v>117.72922999999999</v>
      </c>
      <c r="K28" s="96"/>
      <c r="L28" s="96">
        <v>164.96238</v>
      </c>
      <c r="M28" s="96"/>
      <c r="N28" s="96">
        <v>769.99181868999995</v>
      </c>
      <c r="O28" s="56"/>
      <c r="P28" s="82">
        <v>9215.36</v>
      </c>
      <c r="R28" s="83">
        <v>0.89059694284841373</v>
      </c>
      <c r="T28" s="84">
        <v>1837.4245458502005</v>
      </c>
      <c r="V28" s="85">
        <v>59.742787446697903</v>
      </c>
      <c r="X28" s="85">
        <v>65.472165444724951</v>
      </c>
      <c r="Z28" s="85">
        <v>80.156460671200065</v>
      </c>
      <c r="AB28" s="85">
        <v>4.8274596058338384</v>
      </c>
      <c r="AD28" s="85">
        <v>44.923505566765343</v>
      </c>
      <c r="AF28" s="85">
        <v>24.006599747124195</v>
      </c>
      <c r="AH28" s="85">
        <v>295.95791764270984</v>
      </c>
      <c r="AJ28" s="63">
        <v>15.57357</v>
      </c>
      <c r="AK28" s="64">
        <v>127.24749</v>
      </c>
      <c r="AL28" s="64">
        <v>272.51934</v>
      </c>
      <c r="AM28" s="64">
        <v>307.04876999999999</v>
      </c>
      <c r="AN28" s="65">
        <v>75.47081</v>
      </c>
      <c r="AP28" s="63">
        <v>264.81851</v>
      </c>
      <c r="AQ28" s="64">
        <v>2.1027</v>
      </c>
      <c r="AR28" s="64">
        <v>127.81348</v>
      </c>
      <c r="AS28" s="64">
        <v>0.13900000000000001</v>
      </c>
      <c r="AT28" s="65">
        <v>0</v>
      </c>
      <c r="AV28" s="63">
        <v>14.767709999999999</v>
      </c>
      <c r="AW28" s="64">
        <v>965.94477000000006</v>
      </c>
      <c r="AX28" s="64">
        <v>554.72768999999994</v>
      </c>
      <c r="AY28" s="64">
        <v>1081.83672</v>
      </c>
      <c r="AZ28" s="65">
        <v>6.5819899999999993</v>
      </c>
      <c r="BB28" s="67">
        <v>5.6282409517389893E-3</v>
      </c>
      <c r="BC28" s="68">
        <v>0.36813899457885479</v>
      </c>
      <c r="BD28" s="68">
        <v>0.2114167397600285</v>
      </c>
      <c r="BE28" s="68">
        <v>0.41230750946483824</v>
      </c>
      <c r="BF28" s="69">
        <v>2.5085152445393703E-3</v>
      </c>
      <c r="BH28" s="70">
        <v>105.6105</v>
      </c>
      <c r="BI28" s="71">
        <v>67.27582000000001</v>
      </c>
      <c r="BJ28" s="71">
        <v>116.19207</v>
      </c>
      <c r="BK28" s="71">
        <v>19.116050000000001</v>
      </c>
      <c r="BL28" s="71">
        <v>12.934989999999999</v>
      </c>
      <c r="BM28" s="71">
        <v>13.42122</v>
      </c>
      <c r="BN28" s="72">
        <v>5.14499</v>
      </c>
      <c r="BO28" s="71"/>
      <c r="BP28" s="73">
        <v>1.0066483461687628</v>
      </c>
      <c r="BQ28" s="73">
        <v>1.0628692305731834E-2</v>
      </c>
      <c r="BR28" s="73">
        <v>0.5633963209771129</v>
      </c>
      <c r="BS28" s="73">
        <v>7.4569653419113827E-2</v>
      </c>
      <c r="BT28" s="73">
        <v>6.6985627624825003E-2</v>
      </c>
      <c r="BU28" s="73">
        <v>0.1299124942581534</v>
      </c>
      <c r="BV28" s="73">
        <v>8.368622274371762E-2</v>
      </c>
      <c r="BW28" s="73"/>
      <c r="BX28" s="73">
        <v>0.32444286562161778</v>
      </c>
      <c r="BY28" s="73">
        <v>0.3044493504668383</v>
      </c>
      <c r="CA28" s="86">
        <v>4.7851102805207004</v>
      </c>
      <c r="CB28" s="86">
        <v>-2.3684921611676</v>
      </c>
      <c r="CC28" s="86">
        <v>6.0260456534747959</v>
      </c>
      <c r="CD28" s="86">
        <v>-6.9432047001720996</v>
      </c>
      <c r="CE28" s="86">
        <v>-1.5423412283501987</v>
      </c>
      <c r="CF28" s="86">
        <v>-2.7002654884844013</v>
      </c>
      <c r="CG28" s="86">
        <v>-0.6680418084694999</v>
      </c>
      <c r="CI28" s="89">
        <v>66.201845579042924</v>
      </c>
      <c r="CJ28" s="89">
        <v>91.809693438111708</v>
      </c>
      <c r="CK28" s="89">
        <v>79.060982167549227</v>
      </c>
      <c r="CL28" s="89">
        <v>87.689695919999508</v>
      </c>
      <c r="CM28" s="89">
        <v>87.950517728672565</v>
      </c>
      <c r="CN28" s="89">
        <v>75.152479001253099</v>
      </c>
      <c r="CO28" s="89">
        <v>11.689999999999996</v>
      </c>
      <c r="CQ28" s="89">
        <v>66.333250739937</v>
      </c>
      <c r="CR28" s="89">
        <v>75.09960341746951</v>
      </c>
      <c r="CS28" s="89">
        <v>71.140841192369905</v>
      </c>
      <c r="CT28" s="89">
        <v>57.575738359071842</v>
      </c>
      <c r="CU28" s="89">
        <v>62.144682622613004</v>
      </c>
      <c r="CV28" s="89">
        <v>43.989414350432838</v>
      </c>
      <c r="CW28" s="89">
        <v>33.804048395635441</v>
      </c>
      <c r="CY28" s="63">
        <v>459.07625000000002</v>
      </c>
      <c r="CZ28" s="64">
        <v>738.33811999999989</v>
      </c>
      <c r="DA28" s="64">
        <v>597.03989000000001</v>
      </c>
      <c r="DB28" s="64">
        <v>274.38275999999996</v>
      </c>
      <c r="DC28" s="64">
        <v>195.71762999999999</v>
      </c>
      <c r="DD28" s="64">
        <v>167.20750000000001</v>
      </c>
      <c r="DE28" s="64">
        <v>141.40613999999999</v>
      </c>
      <c r="DF28" s="7"/>
      <c r="DG28" s="63">
        <v>360.97999999999996</v>
      </c>
      <c r="DH28" s="64">
        <v>784.74</v>
      </c>
      <c r="DI28" s="64">
        <v>538.73</v>
      </c>
      <c r="DJ28" s="64">
        <v>385.48</v>
      </c>
      <c r="DK28" s="64">
        <v>214.3</v>
      </c>
      <c r="DL28" s="64">
        <v>167.20750000000001</v>
      </c>
      <c r="DM28" s="64">
        <v>217.70000000000002</v>
      </c>
      <c r="DO28" s="59">
        <v>2</v>
      </c>
      <c r="DQ28" s="75">
        <f ca="1">OtherCostSummary!C28</f>
        <v>1929.977292896041</v>
      </c>
      <c r="DR28" s="76">
        <f ca="1">OtherCostSummary!D28</f>
        <v>1951.7597669239055</v>
      </c>
      <c r="DS28" s="76">
        <f ca="1">OtherCostSummary!E28</f>
        <v>1979.5438908885512</v>
      </c>
      <c r="DU28" s="90">
        <f t="shared" ca="1" si="13"/>
        <v>62.75208603632197</v>
      </c>
      <c r="DV28" s="90">
        <f t="shared" ca="1" si="12"/>
        <v>63.460330474902591</v>
      </c>
      <c r="DW28" s="91">
        <f t="shared" ca="1" si="12"/>
        <v>64.363715060768385</v>
      </c>
      <c r="DY28" s="75">
        <f ca="1">OtherCostSummary!G28</f>
        <v>1634.0193752533312</v>
      </c>
      <c r="DZ28" s="76">
        <f ca="1">OtherCostSummary!H28</f>
        <v>1655.8018492811957</v>
      </c>
      <c r="EA28" s="77">
        <f ca="1">OtherCostSummary!I28</f>
        <v>1683.5859732458414</v>
      </c>
      <c r="EC28" s="90">
        <f t="shared" ca="1" si="14"/>
        <v>53.129186959008109</v>
      </c>
      <c r="ED28" s="90">
        <f t="shared" ca="1" si="14"/>
        <v>53.83743139758873</v>
      </c>
      <c r="EE28" s="91">
        <f t="shared" ca="1" si="14"/>
        <v>54.740815983454524</v>
      </c>
    </row>
    <row r="29" spans="1:135">
      <c r="A29" s="87" t="s">
        <v>144</v>
      </c>
      <c r="B29" s="87" t="s">
        <v>75</v>
      </c>
      <c r="C29" s="54" t="s">
        <v>145</v>
      </c>
      <c r="D29" s="54" t="s">
        <v>146</v>
      </c>
      <c r="E29" s="88" t="s">
        <v>147</v>
      </c>
      <c r="F29" s="95">
        <v>2.3496240897684428E-2</v>
      </c>
      <c r="G29" s="95"/>
      <c r="H29" s="96">
        <v>39.916571288447138</v>
      </c>
      <c r="I29" s="96"/>
      <c r="J29" s="96">
        <v>127.33815</v>
      </c>
      <c r="K29" s="96"/>
      <c r="L29" s="96">
        <v>170.79107000000002</v>
      </c>
      <c r="M29" s="96"/>
      <c r="N29" s="96">
        <v>932.36425125999995</v>
      </c>
      <c r="O29" s="56"/>
      <c r="P29" s="82">
        <v>13668.69</v>
      </c>
      <c r="R29" s="83">
        <v>0.86761410113633008</v>
      </c>
      <c r="T29" s="84">
        <v>2366.1453499243994</v>
      </c>
      <c r="V29" s="85">
        <v>68.715015545275676</v>
      </c>
      <c r="X29" s="85">
        <v>78.072110884961347</v>
      </c>
      <c r="Z29" s="85">
        <v>104.39453783292026</v>
      </c>
      <c r="AB29" s="85">
        <v>8.6414604869785663</v>
      </c>
      <c r="AD29" s="85">
        <v>48.572208570566431</v>
      </c>
      <c r="AF29" s="85">
        <v>41.275183353218466</v>
      </c>
      <c r="AH29" s="85">
        <v>436.43063962277722</v>
      </c>
      <c r="AJ29" s="63">
        <v>83.45747999999999</v>
      </c>
      <c r="AK29" s="64">
        <v>134.59463</v>
      </c>
      <c r="AL29" s="64">
        <v>301.35620999999998</v>
      </c>
      <c r="AM29" s="64">
        <v>436.97945000000004</v>
      </c>
      <c r="AN29" s="65">
        <v>87.762090000000001</v>
      </c>
      <c r="AP29" s="63">
        <v>196.93463</v>
      </c>
      <c r="AQ29" s="64">
        <v>2.1027</v>
      </c>
      <c r="AR29" s="64">
        <v>89.50200000000001</v>
      </c>
      <c r="AS29" s="64">
        <v>0</v>
      </c>
      <c r="AT29" s="65">
        <v>0</v>
      </c>
      <c r="AV29" s="63">
        <v>180.73193000000001</v>
      </c>
      <c r="AW29" s="64">
        <v>1042.1336699999999</v>
      </c>
      <c r="AX29" s="64">
        <v>550.52363000000003</v>
      </c>
      <c r="AY29" s="64">
        <v>1488.7862600000001</v>
      </c>
      <c r="AZ29" s="65">
        <v>8.1812299999999993</v>
      </c>
      <c r="BB29" s="67">
        <v>5.5263674722309808E-2</v>
      </c>
      <c r="BC29" s="68">
        <v>0.31866054966627616</v>
      </c>
      <c r="BD29" s="68">
        <v>0.16833748643787094</v>
      </c>
      <c r="BE29" s="68">
        <v>0.45523665687454429</v>
      </c>
      <c r="BF29" s="69">
        <v>2.5016322989988688E-3</v>
      </c>
      <c r="BH29" s="70">
        <v>148.71881999999999</v>
      </c>
      <c r="BI29" s="71">
        <v>75.683810000000008</v>
      </c>
      <c r="BJ29" s="71">
        <v>159.41461000000001</v>
      </c>
      <c r="BK29" s="71">
        <v>33.725169999999999</v>
      </c>
      <c r="BL29" s="71">
        <v>13.393720000000002</v>
      </c>
      <c r="BM29" s="71">
        <v>30.228190000000001</v>
      </c>
      <c r="BN29" s="72">
        <v>5.3954899999999997</v>
      </c>
      <c r="BO29" s="71"/>
      <c r="BP29" s="73">
        <v>1.0613957542246795</v>
      </c>
      <c r="BQ29" s="73">
        <v>8.9823156047185593E-3</v>
      </c>
      <c r="BR29" s="73">
        <v>0.63417110858238002</v>
      </c>
      <c r="BS29" s="73">
        <v>0.114064551377206</v>
      </c>
      <c r="BT29" s="73">
        <v>5.692125718148023E-2</v>
      </c>
      <c r="BU29" s="73">
        <v>0.25883998815823556</v>
      </c>
      <c r="BV29" s="73">
        <v>6.6843095907528904E-2</v>
      </c>
      <c r="BW29" s="73"/>
      <c r="BX29" s="73">
        <v>0.34033703654503628</v>
      </c>
      <c r="BY29" s="73">
        <v>0.34810056861819438</v>
      </c>
      <c r="CA29" s="86">
        <v>7.6060419272819999</v>
      </c>
      <c r="CB29" s="86">
        <v>-6.0635530484017002</v>
      </c>
      <c r="CC29" s="86">
        <v>8.5183799034304073</v>
      </c>
      <c r="CD29" s="86">
        <v>-5.3233947152517</v>
      </c>
      <c r="CE29" s="86">
        <v>-5.9341607311011995</v>
      </c>
      <c r="CF29" s="86">
        <v>-4.294157255864997</v>
      </c>
      <c r="CG29" s="86">
        <v>0.42754470953040025</v>
      </c>
      <c r="CI29" s="89">
        <v>75.572285642769856</v>
      </c>
      <c r="CJ29" s="89">
        <v>121.16186316673743</v>
      </c>
      <c r="CK29" s="89">
        <v>95.790699307116412</v>
      </c>
      <c r="CL29" s="89">
        <v>115.39204857619292</v>
      </c>
      <c r="CM29" s="89">
        <v>116.50566595825011</v>
      </c>
      <c r="CN29" s="89">
        <v>96.302851112688941</v>
      </c>
      <c r="CO29" s="89">
        <v>72.542130223667698</v>
      </c>
      <c r="CQ29" s="89">
        <v>72.171968173421206</v>
      </c>
      <c r="CR29" s="89">
        <v>91.294976093144911</v>
      </c>
      <c r="CS29" s="89">
        <v>80.818684829212984</v>
      </c>
      <c r="CT29" s="89">
        <v>80.784246059370631</v>
      </c>
      <c r="CU29" s="89">
        <v>75.52381209178067</v>
      </c>
      <c r="CV29" s="89">
        <v>60.280141145315675</v>
      </c>
      <c r="CW29" s="89">
        <v>32.130831128279986</v>
      </c>
      <c r="CY29" s="63">
        <v>584.43604999999991</v>
      </c>
      <c r="CZ29" s="64">
        <v>917.14280000000008</v>
      </c>
      <c r="DA29" s="64">
        <v>728.04476</v>
      </c>
      <c r="DB29" s="64">
        <v>395.25094999999993</v>
      </c>
      <c r="DC29" s="64">
        <v>212.87881999999999</v>
      </c>
      <c r="DD29" s="64">
        <v>218.65692000000004</v>
      </c>
      <c r="DE29" s="64">
        <v>159.28563999999997</v>
      </c>
      <c r="DF29" s="7"/>
      <c r="DG29" s="63">
        <v>450.33000000000004</v>
      </c>
      <c r="DH29" s="64">
        <v>979.96</v>
      </c>
      <c r="DI29" s="64">
        <v>667.88000000000011</v>
      </c>
      <c r="DJ29" s="64">
        <v>485.04</v>
      </c>
      <c r="DK29" s="64">
        <v>266.31</v>
      </c>
      <c r="DL29" s="64">
        <v>218.65692000000004</v>
      </c>
      <c r="DM29" s="64">
        <v>270.23</v>
      </c>
      <c r="DO29" s="59">
        <v>2</v>
      </c>
      <c r="DQ29" s="75">
        <f ca="1">OtherCostSummary!C29</f>
        <v>2470.9810917770878</v>
      </c>
      <c r="DR29" s="76">
        <f ca="1">OtherCostSummary!D29</f>
        <v>2501.3978576079999</v>
      </c>
      <c r="DS29" s="76">
        <f ca="1">OtherCostSummary!E29</f>
        <v>2542.133419277216</v>
      </c>
      <c r="DU29" s="90">
        <f t="shared" ca="1" si="13"/>
        <v>71.759540950842222</v>
      </c>
      <c r="DV29" s="90">
        <f t="shared" ca="1" si="12"/>
        <v>72.642871527712714</v>
      </c>
      <c r="DW29" s="91">
        <f t="shared" ca="1" si="12"/>
        <v>73.825869331898815</v>
      </c>
      <c r="DY29" s="75">
        <f ca="1">OtherCostSummary!G29</f>
        <v>2034.5504521543107</v>
      </c>
      <c r="DZ29" s="76">
        <f ca="1">OtherCostSummary!H29</f>
        <v>2064.9672179852228</v>
      </c>
      <c r="EA29" s="77">
        <f ca="1">OtherCostSummary!I29</f>
        <v>2105.7027796544389</v>
      </c>
      <c r="EC29" s="90">
        <f t="shared" ca="1" si="14"/>
        <v>59.085197767710255</v>
      </c>
      <c r="ED29" s="90">
        <f t="shared" ca="1" si="14"/>
        <v>59.968528344580733</v>
      </c>
      <c r="EE29" s="91">
        <f t="shared" ca="1" si="14"/>
        <v>61.151526148766841</v>
      </c>
    </row>
    <row r="30" spans="1:135">
      <c r="A30" s="87" t="s">
        <v>148</v>
      </c>
      <c r="B30" s="87" t="s">
        <v>75</v>
      </c>
      <c r="C30" s="54" t="s">
        <v>149</v>
      </c>
      <c r="D30" s="54" t="s">
        <v>150</v>
      </c>
      <c r="E30" s="88" t="s">
        <v>151</v>
      </c>
      <c r="F30" s="95">
        <v>2.3496240897684428E-2</v>
      </c>
      <c r="G30" s="95"/>
      <c r="H30" s="96">
        <v>39.916571288447138</v>
      </c>
      <c r="I30" s="96"/>
      <c r="J30" s="96">
        <v>117.27153000000003</v>
      </c>
      <c r="K30" s="96"/>
      <c r="L30" s="96">
        <v>168.10404000000005</v>
      </c>
      <c r="M30" s="96"/>
      <c r="N30" s="96">
        <v>759.7043911400001</v>
      </c>
      <c r="O30" s="56"/>
      <c r="P30" s="82">
        <v>10460.85</v>
      </c>
      <c r="R30" s="83">
        <v>0.7505198734563947</v>
      </c>
      <c r="T30" s="84">
        <v>2012.0776102837758</v>
      </c>
      <c r="V30" s="85">
        <v>58.213123914983242</v>
      </c>
      <c r="X30" s="85">
        <v>65.010410138161632</v>
      </c>
      <c r="Z30" s="85">
        <v>72.054115556356479</v>
      </c>
      <c r="AB30" s="85">
        <v>2.6318332971878844</v>
      </c>
      <c r="AD30" s="85">
        <v>53.700862387919955</v>
      </c>
      <c r="AF30" s="85">
        <v>17.677917254326545</v>
      </c>
      <c r="AH30" s="85">
        <v>365.48889638180168</v>
      </c>
      <c r="AJ30" s="63">
        <v>21.945</v>
      </c>
      <c r="AK30" s="64">
        <v>105.01685999999999</v>
      </c>
      <c r="AL30" s="64">
        <v>409.88319000000001</v>
      </c>
      <c r="AM30" s="64">
        <v>320.92365999999998</v>
      </c>
      <c r="AN30" s="65">
        <v>87.762090000000001</v>
      </c>
      <c r="AP30" s="63">
        <v>258.44709999999998</v>
      </c>
      <c r="AQ30" s="64">
        <v>2.1027</v>
      </c>
      <c r="AR30" s="64">
        <v>66.573779999999999</v>
      </c>
      <c r="AS30" s="64">
        <v>0</v>
      </c>
      <c r="AT30" s="65">
        <v>0</v>
      </c>
      <c r="AV30" s="63">
        <v>8.229989999999999</v>
      </c>
      <c r="AW30" s="64">
        <v>815.88290000000006</v>
      </c>
      <c r="AX30" s="64">
        <v>1300.6026299999999</v>
      </c>
      <c r="AY30" s="64">
        <v>1137.3159699999999</v>
      </c>
      <c r="AZ30" s="65">
        <v>10.17249</v>
      </c>
      <c r="BB30" s="67">
        <v>2.5151213219904464E-3</v>
      </c>
      <c r="BC30" s="68">
        <v>0.24933742058464223</v>
      </c>
      <c r="BD30" s="68">
        <v>0.3974699126183448</v>
      </c>
      <c r="BE30" s="68">
        <v>0.34756878756684362</v>
      </c>
      <c r="BF30" s="69">
        <v>3.1087579081790621E-3</v>
      </c>
      <c r="BH30" s="70">
        <v>129.13174000000001</v>
      </c>
      <c r="BI30" s="71">
        <v>72.993000000000009</v>
      </c>
      <c r="BJ30" s="71">
        <v>121.83287</v>
      </c>
      <c r="BK30" s="71">
        <v>50.669830000000005</v>
      </c>
      <c r="BL30" s="71">
        <v>13.393720000000002</v>
      </c>
      <c r="BM30" s="71">
        <v>14.158340000000001</v>
      </c>
      <c r="BN30" s="72">
        <v>5.1454899999999997</v>
      </c>
      <c r="BO30" s="71"/>
      <c r="BP30" s="73">
        <v>0.93605193968867273</v>
      </c>
      <c r="BQ30" s="73">
        <v>8.5554614474060171E-3</v>
      </c>
      <c r="BR30" s="73">
        <v>0.39774320237168342</v>
      </c>
      <c r="BS30" s="73">
        <v>9.6440705921161135E-2</v>
      </c>
      <c r="BT30" s="73">
        <v>5.692125718148023E-2</v>
      </c>
      <c r="BU30" s="73">
        <v>0.11252459016393442</v>
      </c>
      <c r="BV30" s="73">
        <v>6.6843095907528904E-2</v>
      </c>
      <c r="BW30" s="73"/>
      <c r="BX30" s="73">
        <v>0.30057979850240163</v>
      </c>
      <c r="BY30" s="73">
        <v>0.23081602700055665</v>
      </c>
      <c r="CA30" s="86">
        <v>5.5191342880343983</v>
      </c>
      <c r="CB30" s="86">
        <v>-3.0309735241100002</v>
      </c>
      <c r="CC30" s="86">
        <v>4.0723544305730979</v>
      </c>
      <c r="CD30" s="86">
        <v>-0.85969997557679978</v>
      </c>
      <c r="CE30" s="86">
        <v>-3.9754729140852998</v>
      </c>
      <c r="CF30" s="86">
        <v>-4.2280886098188999</v>
      </c>
      <c r="CG30" s="86">
        <v>-0.96175541441599999</v>
      </c>
      <c r="CI30" s="89">
        <v>62.288798819464311</v>
      </c>
      <c r="CJ30" s="89">
        <v>81.982918834825867</v>
      </c>
      <c r="CK30" s="89">
        <v>67.487508259417453</v>
      </c>
      <c r="CL30" s="89">
        <v>71.328646532003447</v>
      </c>
      <c r="CM30" s="89">
        <v>73.633007495120268</v>
      </c>
      <c r="CN30" s="89">
        <v>70.055823032188982</v>
      </c>
      <c r="CO30" s="89">
        <v>57.911160846900415</v>
      </c>
      <c r="CQ30" s="89">
        <v>66.569821558764431</v>
      </c>
      <c r="CR30" s="89">
        <v>71.546218011961287</v>
      </c>
      <c r="CS30" s="89">
        <v>68.80420021102816</v>
      </c>
      <c r="CT30" s="89">
        <v>64.963147505999956</v>
      </c>
      <c r="CU30" s="89">
        <v>59.822862275866505</v>
      </c>
      <c r="CV30" s="89">
        <v>49.183695509496424</v>
      </c>
      <c r="CW30" s="89">
        <v>31.685607263192342</v>
      </c>
      <c r="CY30" s="63">
        <v>552.42164000000002</v>
      </c>
      <c r="CZ30" s="64">
        <v>927.23838999999998</v>
      </c>
      <c r="DA30" s="64">
        <v>709.89576</v>
      </c>
      <c r="DB30" s="64">
        <v>459.15617000000003</v>
      </c>
      <c r="DC30" s="64">
        <v>209.16719000000001</v>
      </c>
      <c r="DD30" s="64">
        <v>206.30292</v>
      </c>
      <c r="DE30" s="64">
        <v>157.33136999999996</v>
      </c>
      <c r="DF30" s="7"/>
      <c r="DG30" s="63">
        <v>450.33000000000004</v>
      </c>
      <c r="DH30" s="64">
        <v>979.96</v>
      </c>
      <c r="DI30" s="64">
        <v>667.88000000000011</v>
      </c>
      <c r="DJ30" s="64">
        <v>485.04</v>
      </c>
      <c r="DK30" s="64">
        <v>266.31</v>
      </c>
      <c r="DL30" s="64">
        <v>206.30292</v>
      </c>
      <c r="DM30" s="64">
        <v>270.23</v>
      </c>
      <c r="DO30" s="59">
        <v>2</v>
      </c>
      <c r="DQ30" s="75">
        <f ca="1">OtherCostSummary!C30</f>
        <v>2110.2433729043719</v>
      </c>
      <c r="DR30" s="76">
        <f ca="1">OtherCostSummary!D30</f>
        <v>2128.861505685838</v>
      </c>
      <c r="DS30" s="76">
        <f ca="1">OtherCostSummary!E30</f>
        <v>2151.8991177808853</v>
      </c>
      <c r="DU30" s="90">
        <f t="shared" ca="1" si="13"/>
        <v>61.053240854028964</v>
      </c>
      <c r="DV30" s="90">
        <f t="shared" ca="1" si="12"/>
        <v>61.591897844760176</v>
      </c>
      <c r="DW30" s="91">
        <f t="shared" ca="1" si="12"/>
        <v>62.258418539956004</v>
      </c>
      <c r="DY30" s="75">
        <f ca="1">OtherCostSummary!G30</f>
        <v>1744.7544765225703</v>
      </c>
      <c r="DZ30" s="76">
        <f ca="1">OtherCostSummary!H30</f>
        <v>1763.3726093040364</v>
      </c>
      <c r="EA30" s="77">
        <f ca="1">OtherCostSummary!I30</f>
        <v>1786.4102213990836</v>
      </c>
      <c r="EC30" s="90">
        <f t="shared" ca="1" si="14"/>
        <v>50.478971598270206</v>
      </c>
      <c r="ED30" s="90">
        <f t="shared" ca="1" si="14"/>
        <v>51.017628589001411</v>
      </c>
      <c r="EE30" s="91">
        <f t="shared" ca="1" si="14"/>
        <v>51.68414928419724</v>
      </c>
    </row>
    <row r="31" spans="1:135">
      <c r="A31" s="87" t="s">
        <v>152</v>
      </c>
      <c r="B31" s="87" t="s">
        <v>70</v>
      </c>
      <c r="C31" s="54" t="s">
        <v>153</v>
      </c>
      <c r="D31" s="54" t="s">
        <v>154</v>
      </c>
      <c r="E31" s="88" t="s">
        <v>155</v>
      </c>
      <c r="F31" s="95">
        <v>2.3496240897684428E-2</v>
      </c>
      <c r="G31" s="95"/>
      <c r="H31" s="96">
        <v>39.916571288447138</v>
      </c>
      <c r="I31" s="96"/>
      <c r="J31" s="96">
        <v>138.02722999999997</v>
      </c>
      <c r="K31" s="96"/>
      <c r="L31" s="96">
        <v>180.08026000000001</v>
      </c>
      <c r="M31" s="96"/>
      <c r="N31" s="96">
        <v>863.00288349000004</v>
      </c>
      <c r="O31" s="56"/>
      <c r="P31" s="82">
        <v>10162.920000000002</v>
      </c>
      <c r="R31" s="83">
        <v>0.82181398878453094</v>
      </c>
      <c r="T31" s="84">
        <v>2142.4514115866491</v>
      </c>
      <c r="V31" s="85">
        <v>62.070913470900294</v>
      </c>
      <c r="X31" s="85">
        <v>71.058214584597451</v>
      </c>
      <c r="Z31" s="85">
        <v>82.08150867928795</v>
      </c>
      <c r="AB31" s="85">
        <v>4.8480026850050697</v>
      </c>
      <c r="AD31" s="85">
        <v>51.284154251784265</v>
      </c>
      <c r="AF31" s="85">
        <v>25.990968868288633</v>
      </c>
      <c r="AH31" s="85">
        <v>340.5476384214233</v>
      </c>
      <c r="AJ31" s="63">
        <v>11.882670000000001</v>
      </c>
      <c r="AK31" s="64">
        <v>127.49221</v>
      </c>
      <c r="AL31" s="64">
        <v>387.75970000000001</v>
      </c>
      <c r="AM31" s="64">
        <v>392.37478999999996</v>
      </c>
      <c r="AN31" s="65">
        <v>87.762090000000001</v>
      </c>
      <c r="AP31" s="63">
        <v>268.50941999999998</v>
      </c>
      <c r="AQ31" s="64">
        <v>2.1027</v>
      </c>
      <c r="AR31" s="64">
        <v>81.948759999999993</v>
      </c>
      <c r="AS31" s="64">
        <v>0</v>
      </c>
      <c r="AT31" s="65">
        <v>0</v>
      </c>
      <c r="AV31" s="63">
        <v>6.4187799999999999</v>
      </c>
      <c r="AW31" s="64">
        <v>989.98541</v>
      </c>
      <c r="AX31" s="64">
        <v>930.75493000000006</v>
      </c>
      <c r="AY31" s="64">
        <v>1333.4546600000001</v>
      </c>
      <c r="AZ31" s="65">
        <v>6.5769500000000001</v>
      </c>
      <c r="BB31" s="67">
        <v>1.9646174742911321E-3</v>
      </c>
      <c r="BC31" s="68">
        <v>0.30300814730825337</v>
      </c>
      <c r="BD31" s="68">
        <v>0.2848792760868295</v>
      </c>
      <c r="BE31" s="68">
        <v>0.40813493003513757</v>
      </c>
      <c r="BF31" s="69">
        <v>2.0130290954884045E-3</v>
      </c>
      <c r="BH31" s="70">
        <v>131.94248999999999</v>
      </c>
      <c r="BI31" s="71">
        <v>92.394679999999994</v>
      </c>
      <c r="BJ31" s="71">
        <v>180.38517999999999</v>
      </c>
      <c r="BK31" s="71">
        <v>49.867249999999999</v>
      </c>
      <c r="BL31" s="71">
        <v>15.05123</v>
      </c>
      <c r="BM31" s="71">
        <v>18.666670000000003</v>
      </c>
      <c r="BN31" s="72">
        <v>5.3954899999999997</v>
      </c>
      <c r="BO31" s="71"/>
      <c r="BP31" s="73">
        <v>0.95173637110563369</v>
      </c>
      <c r="BQ31" s="73">
        <v>8.5554614474060171E-3</v>
      </c>
      <c r="BR31" s="73">
        <v>0.63465393483859367</v>
      </c>
      <c r="BS31" s="73">
        <v>0.10374138215404914</v>
      </c>
      <c r="BT31" s="73">
        <v>5.6921219631256806E-2</v>
      </c>
      <c r="BU31" s="73">
        <v>0.1493830810790808</v>
      </c>
      <c r="BV31" s="73">
        <v>6.6843095907528904E-2</v>
      </c>
      <c r="BW31" s="73"/>
      <c r="BX31" s="73">
        <v>0.30551807675366538</v>
      </c>
      <c r="BY31" s="73">
        <v>0.34479970124645054</v>
      </c>
      <c r="CA31" s="86">
        <v>4.5223916211409989</v>
      </c>
      <c r="CB31" s="86">
        <v>-3.5859763793673007</v>
      </c>
      <c r="CC31" s="86">
        <v>7.5360560711500018</v>
      </c>
      <c r="CD31" s="86">
        <v>-2.1007571275782011</v>
      </c>
      <c r="CE31" s="86">
        <v>-5.165229107815601</v>
      </c>
      <c r="CF31" s="86">
        <v>-4.8017929314085972</v>
      </c>
      <c r="CG31" s="86">
        <v>-1.0197611921399998</v>
      </c>
      <c r="CI31" s="89">
        <v>66.056102225722157</v>
      </c>
      <c r="CJ31" s="89">
        <v>93.067307269831716</v>
      </c>
      <c r="CK31" s="89">
        <v>74.850699428437963</v>
      </c>
      <c r="CL31" s="89">
        <v>84.839340577029034</v>
      </c>
      <c r="CM31" s="89">
        <v>88.419289807183006</v>
      </c>
      <c r="CN31" s="89">
        <v>81.732359101657096</v>
      </c>
      <c r="CO31" s="89">
        <v>69.189196889346334</v>
      </c>
      <c r="CQ31" s="89">
        <v>68.529786639653992</v>
      </c>
      <c r="CR31" s="89">
        <v>80.012892701000467</v>
      </c>
      <c r="CS31" s="89">
        <v>76.23523721120192</v>
      </c>
      <c r="CT31" s="89">
        <v>71.31142362400486</v>
      </c>
      <c r="CU31" s="89">
        <v>65.774835512414299</v>
      </c>
      <c r="CV31" s="89">
        <v>53.997848815825975</v>
      </c>
      <c r="CW31" s="89">
        <v>32.025238855643622</v>
      </c>
      <c r="CY31" s="63">
        <v>546.63719000000003</v>
      </c>
      <c r="CZ31" s="64">
        <v>917.63549000000012</v>
      </c>
      <c r="DA31" s="64">
        <v>747.48072000000002</v>
      </c>
      <c r="DB31" s="64">
        <v>430.68303000000009</v>
      </c>
      <c r="DC31" s="64">
        <v>203.97284000000002</v>
      </c>
      <c r="DD31" s="64">
        <v>207.29048000000003</v>
      </c>
      <c r="DE31" s="64">
        <v>158.83128999999997</v>
      </c>
      <c r="DF31" s="7"/>
      <c r="DG31" s="63">
        <v>450.33000000000004</v>
      </c>
      <c r="DH31" s="64">
        <v>979.96</v>
      </c>
      <c r="DI31" s="64">
        <v>667.88000000000011</v>
      </c>
      <c r="DJ31" s="64">
        <v>485.04</v>
      </c>
      <c r="DK31" s="64">
        <v>266.31</v>
      </c>
      <c r="DL31" s="64">
        <v>207.29048000000003</v>
      </c>
      <c r="DM31" s="64">
        <v>270.23</v>
      </c>
      <c r="DO31" s="59">
        <v>2</v>
      </c>
      <c r="DQ31" s="75">
        <f ca="1">OtherCostSummary!C31</f>
        <v>2242.3569918780909</v>
      </c>
      <c r="DR31" s="76">
        <f ca="1">OtherCostSummary!D31</f>
        <v>2265.1316504665374</v>
      </c>
      <c r="DS31" s="76">
        <f ca="1">OtherCostSummary!E31</f>
        <v>2294.4040512720567</v>
      </c>
      <c r="DU31" s="90">
        <f t="shared" ca="1" si="13"/>
        <v>64.965369137896118</v>
      </c>
      <c r="DV31" s="90">
        <f t="shared" ca="1" si="12"/>
        <v>65.625194539269316</v>
      </c>
      <c r="DW31" s="91">
        <f t="shared" ca="1" si="12"/>
        <v>66.473271955475141</v>
      </c>
      <c r="DY31" s="75">
        <f ca="1">OtherCostSummary!G31</f>
        <v>1901.8093534566676</v>
      </c>
      <c r="DZ31" s="76">
        <f ca="1">OtherCostSummary!H31</f>
        <v>1924.5840120451142</v>
      </c>
      <c r="EA31" s="77">
        <f ca="1">OtherCostSummary!I31</f>
        <v>1953.8564128506334</v>
      </c>
      <c r="EC31" s="90">
        <f t="shared" ca="1" si="14"/>
        <v>55.099052971817358</v>
      </c>
      <c r="ED31" s="90">
        <f t="shared" ca="1" si="14"/>
        <v>55.758878373190569</v>
      </c>
      <c r="EE31" s="91">
        <f t="shared" ca="1" si="14"/>
        <v>56.60695578939638</v>
      </c>
    </row>
    <row r="32" spans="1:135">
      <c r="A32" s="87" t="s">
        <v>156</v>
      </c>
      <c r="B32" s="87"/>
      <c r="C32" s="54" t="s">
        <v>157</v>
      </c>
      <c r="D32" s="54" t="s">
        <v>158</v>
      </c>
      <c r="E32" s="88" t="s">
        <v>159</v>
      </c>
      <c r="F32" s="95">
        <v>2.3496240897684428E-2</v>
      </c>
      <c r="G32" s="95"/>
      <c r="H32" s="96">
        <v>39.916571288447138</v>
      </c>
      <c r="I32" s="96"/>
      <c r="J32" s="96">
        <v>133.30618000000004</v>
      </c>
      <c r="K32" s="96"/>
      <c r="L32" s="96">
        <v>182.24448000000001</v>
      </c>
      <c r="M32" s="96"/>
      <c r="N32" s="96">
        <v>798.21495160000018</v>
      </c>
      <c r="O32" s="56"/>
      <c r="P32" s="82">
        <v>11897.669999999998</v>
      </c>
      <c r="R32" s="83">
        <v>0.78070899898489166</v>
      </c>
      <c r="T32" s="84">
        <v>2070.3156071949047</v>
      </c>
      <c r="V32" s="85">
        <v>59.937132955618537</v>
      </c>
      <c r="X32" s="85">
        <v>67.650509313821445</v>
      </c>
      <c r="Z32" s="85">
        <v>77.100986980045462</v>
      </c>
      <c r="AB32" s="85">
        <v>4.9158894614475841</v>
      </c>
      <c r="AD32" s="85">
        <v>52.424501475754987</v>
      </c>
      <c r="AF32" s="85">
        <v>23.602011228562365</v>
      </c>
      <c r="AH32" s="85">
        <v>398.6164382906079</v>
      </c>
      <c r="AJ32" s="63">
        <v>34.188600000000001</v>
      </c>
      <c r="AK32" s="64">
        <v>113.86246000000001</v>
      </c>
      <c r="AL32" s="64">
        <v>383.32691</v>
      </c>
      <c r="AM32" s="64">
        <v>358.40001999999998</v>
      </c>
      <c r="AN32" s="65">
        <v>87.762090000000001</v>
      </c>
      <c r="AP32" s="63">
        <v>246.20353</v>
      </c>
      <c r="AQ32" s="64">
        <v>2.1027</v>
      </c>
      <c r="AR32" s="64">
        <v>68.656729999999996</v>
      </c>
      <c r="AS32" s="64">
        <v>0</v>
      </c>
      <c r="AT32" s="65">
        <v>0</v>
      </c>
      <c r="AV32" s="63">
        <v>25.655979999999996</v>
      </c>
      <c r="AW32" s="64">
        <v>884.78091000000006</v>
      </c>
      <c r="AX32" s="64">
        <v>1113.1127900000001</v>
      </c>
      <c r="AY32" s="64">
        <v>1237.9472300000002</v>
      </c>
      <c r="AZ32" s="65">
        <v>10.53467</v>
      </c>
      <c r="BB32" s="67">
        <v>7.8409940040982101E-3</v>
      </c>
      <c r="BC32" s="68">
        <v>0.27040720371042382</v>
      </c>
      <c r="BD32" s="68">
        <v>0.34019011210154643</v>
      </c>
      <c r="BE32" s="68">
        <v>0.37834207883775989</v>
      </c>
      <c r="BF32" s="69">
        <v>3.2196113461716649E-3</v>
      </c>
      <c r="BH32" s="70">
        <v>131.61153999999999</v>
      </c>
      <c r="BI32" s="71">
        <v>74.268110000000007</v>
      </c>
      <c r="BJ32" s="71">
        <v>147.41403</v>
      </c>
      <c r="BK32" s="71">
        <v>43.066199999999995</v>
      </c>
      <c r="BL32" s="71">
        <v>13.393720000000002</v>
      </c>
      <c r="BM32" s="71">
        <v>14.27454</v>
      </c>
      <c r="BN32" s="72">
        <v>5.1454899999999997</v>
      </c>
      <c r="BO32" s="71"/>
      <c r="BP32" s="73">
        <v>0.95052641396309367</v>
      </c>
      <c r="BQ32" s="73">
        <v>8.5554614474060171E-3</v>
      </c>
      <c r="BR32" s="73">
        <v>0.52756721267293516</v>
      </c>
      <c r="BS32" s="73">
        <v>9.8395926109186863E-2</v>
      </c>
      <c r="BT32" s="73">
        <v>5.692125718148023E-2</v>
      </c>
      <c r="BU32" s="73">
        <v>0.11379554453613587</v>
      </c>
      <c r="BV32" s="73">
        <v>6.6843095907528904E-2</v>
      </c>
      <c r="BW32" s="73"/>
      <c r="BX32" s="73">
        <v>0.30513711904578794</v>
      </c>
      <c r="BY32" s="73">
        <v>0.29257854611303313</v>
      </c>
      <c r="CA32" s="86">
        <v>5.3211282518447955</v>
      </c>
      <c r="CB32" s="86">
        <v>-3.3160284255474997</v>
      </c>
      <c r="CC32" s="86">
        <v>5.555335471811695</v>
      </c>
      <c r="CD32" s="86">
        <v>-2.7161011764303984</v>
      </c>
      <c r="CE32" s="86">
        <v>-3.9162432180406008</v>
      </c>
      <c r="CF32" s="86">
        <v>-4.5070666928662009</v>
      </c>
      <c r="CG32" s="86">
        <v>-0.44276169772489993</v>
      </c>
      <c r="CI32" s="89">
        <v>62.534764258470929</v>
      </c>
      <c r="CJ32" s="89">
        <v>87.768448371771711</v>
      </c>
      <c r="CK32" s="89">
        <v>71.913320912413141</v>
      </c>
      <c r="CL32" s="89">
        <v>79.381703301279131</v>
      </c>
      <c r="CM32" s="89">
        <v>80.327887830511315</v>
      </c>
      <c r="CN32" s="89">
        <v>75.534167996919123</v>
      </c>
      <c r="CO32" s="89">
        <v>61.703196523097347</v>
      </c>
      <c r="CQ32" s="89">
        <v>67.244910640860823</v>
      </c>
      <c r="CR32" s="89">
        <v>75.266576385333877</v>
      </c>
      <c r="CS32" s="89">
        <v>72.593653095498837</v>
      </c>
      <c r="CT32" s="89">
        <v>66.793030267293531</v>
      </c>
      <c r="CU32" s="89">
        <v>63.441542937537719</v>
      </c>
      <c r="CV32" s="89">
        <v>50.635220699481962</v>
      </c>
      <c r="CW32" s="89">
        <v>31.690974527864935</v>
      </c>
      <c r="CY32" s="63">
        <v>557.93173999999999</v>
      </c>
      <c r="CZ32" s="64">
        <v>929.38371000000006</v>
      </c>
      <c r="DA32" s="64">
        <v>727.06245999999999</v>
      </c>
      <c r="DB32" s="64">
        <v>427.87637999999998</v>
      </c>
      <c r="DC32" s="64">
        <v>215.10968000000003</v>
      </c>
      <c r="DD32" s="64">
        <v>206.64864999999998</v>
      </c>
      <c r="DE32" s="64">
        <v>157.32838999999998</v>
      </c>
      <c r="DF32" s="7"/>
      <c r="DG32" s="63">
        <v>450.33000000000004</v>
      </c>
      <c r="DH32" s="64">
        <v>979.96</v>
      </c>
      <c r="DI32" s="64">
        <v>667.88000000000011</v>
      </c>
      <c r="DJ32" s="64">
        <v>485.04</v>
      </c>
      <c r="DK32" s="64">
        <v>266.31</v>
      </c>
      <c r="DL32" s="64">
        <v>206.64864999999998</v>
      </c>
      <c r="DM32" s="64">
        <v>270.23</v>
      </c>
      <c r="DO32" s="59">
        <v>2</v>
      </c>
      <c r="DQ32" s="75">
        <f ca="1">OtherCostSummary!C32</f>
        <v>2170.1670558904539</v>
      </c>
      <c r="DR32" s="76">
        <f ca="1">OtherCostSummary!D32</f>
        <v>2191.7472356590374</v>
      </c>
      <c r="DS32" s="76">
        <f ca="1">OtherCostSummary!E32</f>
        <v>2219.227918234762</v>
      </c>
      <c r="DU32" s="90">
        <f t="shared" ca="1" si="13"/>
        <v>62.827904553667373</v>
      </c>
      <c r="DV32" s="90">
        <f t="shared" ca="1" si="12"/>
        <v>63.452666353028128</v>
      </c>
      <c r="DW32" s="91">
        <f t="shared" ca="1" si="12"/>
        <v>64.248251972693154</v>
      </c>
      <c r="DY32" s="75">
        <f ca="1">OtherCostSummary!G32</f>
        <v>1771.550617599846</v>
      </c>
      <c r="DZ32" s="76">
        <f ca="1">OtherCostSummary!H32</f>
        <v>1793.1307973684295</v>
      </c>
      <c r="EA32" s="77">
        <f ca="1">OtherCostSummary!I32</f>
        <v>1820.6114799441541</v>
      </c>
      <c r="EC32" s="90">
        <f t="shared" ca="1" si="14"/>
        <v>51.287670602337251</v>
      </c>
      <c r="ED32" s="90">
        <f t="shared" ca="1" si="14"/>
        <v>51.912432401697998</v>
      </c>
      <c r="EE32" s="91">
        <f t="shared" ca="1" si="14"/>
        <v>52.708018021363038</v>
      </c>
    </row>
    <row r="33" spans="1:135">
      <c r="A33" s="87" t="s">
        <v>160</v>
      </c>
      <c r="B33" s="87" t="s">
        <v>75</v>
      </c>
      <c r="C33" s="54" t="s">
        <v>161</v>
      </c>
      <c r="D33" s="54" t="s">
        <v>161</v>
      </c>
      <c r="E33" s="88" t="s">
        <v>162</v>
      </c>
      <c r="F33" s="95">
        <v>2.3496240897684428E-2</v>
      </c>
      <c r="G33" s="95"/>
      <c r="H33" s="96">
        <v>39.916571288447138</v>
      </c>
      <c r="I33" s="96"/>
      <c r="J33" s="96">
        <v>126.67807000000001</v>
      </c>
      <c r="K33" s="96"/>
      <c r="L33" s="96">
        <v>177.44331000000003</v>
      </c>
      <c r="M33" s="96"/>
      <c r="N33" s="96">
        <v>913.31735050999998</v>
      </c>
      <c r="O33" s="56"/>
      <c r="P33" s="82">
        <v>9608.91</v>
      </c>
      <c r="R33" s="83">
        <v>0.84368513901071285</v>
      </c>
      <c r="T33" s="84">
        <v>1966.7496681134846</v>
      </c>
      <c r="V33" s="85">
        <v>57.076519254102188</v>
      </c>
      <c r="X33" s="85">
        <v>62.056161802747155</v>
      </c>
      <c r="Z33" s="85">
        <v>79.298302860414651</v>
      </c>
      <c r="AB33" s="85">
        <v>4.8943859391026825</v>
      </c>
      <c r="AD33" s="85">
        <v>47.938912874398817</v>
      </c>
      <c r="AF33" s="85">
        <v>33.485175218245885</v>
      </c>
      <c r="AH33" s="85">
        <v>314.99521305304802</v>
      </c>
      <c r="AJ33" s="63">
        <v>33.488190000000003</v>
      </c>
      <c r="AK33" s="64">
        <v>133.88647</v>
      </c>
      <c r="AL33" s="64">
        <v>352.08398</v>
      </c>
      <c r="AM33" s="64">
        <v>438.85692999999998</v>
      </c>
      <c r="AN33" s="65">
        <v>87.762090000000001</v>
      </c>
      <c r="AP33" s="63">
        <v>246.90392</v>
      </c>
      <c r="AQ33" s="64">
        <v>2.1027</v>
      </c>
      <c r="AR33" s="64">
        <v>83.004169999999988</v>
      </c>
      <c r="AS33" s="64">
        <v>0</v>
      </c>
      <c r="AT33" s="65">
        <v>0</v>
      </c>
      <c r="AV33" s="63">
        <v>20.656009999999998</v>
      </c>
      <c r="AW33" s="64">
        <v>1034.3931</v>
      </c>
      <c r="AX33" s="64">
        <v>771.07939999999996</v>
      </c>
      <c r="AY33" s="64">
        <v>1435.9724099999999</v>
      </c>
      <c r="AZ33" s="65">
        <v>9.3462000000000014</v>
      </c>
      <c r="BB33" s="67">
        <v>6.3140283924259183E-3</v>
      </c>
      <c r="BC33" s="68">
        <v>0.31618823782179922</v>
      </c>
      <c r="BD33" s="68">
        <v>0.23569979025062157</v>
      </c>
      <c r="BE33" s="68">
        <v>0.43894104270283907</v>
      </c>
      <c r="BF33" s="69">
        <v>2.8569008323142335E-3</v>
      </c>
      <c r="BH33" s="70">
        <v>154.04262</v>
      </c>
      <c r="BI33" s="71">
        <v>88.918730000000011</v>
      </c>
      <c r="BJ33" s="71">
        <v>165.93197000000001</v>
      </c>
      <c r="BK33" s="71">
        <v>52.08569</v>
      </c>
      <c r="BL33" s="71">
        <v>13.84083</v>
      </c>
      <c r="BM33" s="71">
        <v>31.993739999999999</v>
      </c>
      <c r="BN33" s="72">
        <v>5.1454899999999997</v>
      </c>
      <c r="BO33" s="71"/>
      <c r="BP33" s="73">
        <v>1.0841486243421488</v>
      </c>
      <c r="BQ33" s="73">
        <v>1.2626250051022489E-2</v>
      </c>
      <c r="BR33" s="73">
        <v>0.61657507336647288</v>
      </c>
      <c r="BS33" s="73">
        <v>0.14383560118753091</v>
      </c>
      <c r="BT33" s="73">
        <v>5.692125718148023E-2</v>
      </c>
      <c r="BU33" s="73">
        <v>0.27477082485290305</v>
      </c>
      <c r="BV33" s="73">
        <v>6.6843095907528904E-2</v>
      </c>
      <c r="BW33" s="73"/>
      <c r="BX33" s="73">
        <v>0.34999746205315002</v>
      </c>
      <c r="BY33" s="73">
        <v>0.34999463089139882</v>
      </c>
      <c r="CA33" s="86">
        <v>5.794626423723904</v>
      </c>
      <c r="CB33" s="86">
        <v>-3.4320232719220005</v>
      </c>
      <c r="CC33" s="86">
        <v>6.1110020433001022</v>
      </c>
      <c r="CD33" s="86">
        <v>-2.9361499274047986</v>
      </c>
      <c r="CE33" s="86">
        <v>-5.2725137227710004</v>
      </c>
      <c r="CF33" s="86">
        <v>-2.7750775187510026</v>
      </c>
      <c r="CG33" s="86">
        <v>-1.0107636535070001</v>
      </c>
      <c r="CI33" s="89">
        <v>54.597786799505926</v>
      </c>
      <c r="CJ33" s="89">
        <v>93.944754780690189</v>
      </c>
      <c r="CK33" s="89">
        <v>75.329707540340848</v>
      </c>
      <c r="CL33" s="89">
        <v>86.999446214136057</v>
      </c>
      <c r="CM33" s="89">
        <v>89.381266213010406</v>
      </c>
      <c r="CN33" s="89">
        <v>69.135800063199667</v>
      </c>
      <c r="CO33" s="89">
        <v>46.079374435385787</v>
      </c>
      <c r="CQ33" s="89">
        <v>48.849440276548783</v>
      </c>
      <c r="CR33" s="89">
        <v>79.675761618819664</v>
      </c>
      <c r="CS33" s="89">
        <v>59.31469928896643</v>
      </c>
      <c r="CT33" s="89">
        <v>66.841210249501529</v>
      </c>
      <c r="CU33" s="89">
        <v>62.449662586945102</v>
      </c>
      <c r="CV33" s="89">
        <v>47.186965868970503</v>
      </c>
      <c r="CW33" s="89">
        <v>28.86745111143107</v>
      </c>
      <c r="CY33" s="63">
        <v>590.57646999999997</v>
      </c>
      <c r="CZ33" s="64">
        <v>917.11166000000003</v>
      </c>
      <c r="DA33" s="64">
        <v>710.96642999999995</v>
      </c>
      <c r="DB33" s="64">
        <v>418.76456000000002</v>
      </c>
      <c r="DC33" s="64">
        <v>201.78827999999999</v>
      </c>
      <c r="DD33" s="64">
        <v>220.40472</v>
      </c>
      <c r="DE33" s="64">
        <v>157.17528999999999</v>
      </c>
      <c r="DF33" s="7"/>
      <c r="DG33" s="63">
        <v>450.33000000000004</v>
      </c>
      <c r="DH33" s="64">
        <v>979.96</v>
      </c>
      <c r="DI33" s="64">
        <v>667.88000000000011</v>
      </c>
      <c r="DJ33" s="64">
        <v>485.04</v>
      </c>
      <c r="DK33" s="64">
        <v>266.31</v>
      </c>
      <c r="DL33" s="64">
        <v>220.40472</v>
      </c>
      <c r="DM33" s="64">
        <v>270.23</v>
      </c>
      <c r="DO33" s="59">
        <v>2</v>
      </c>
      <c r="DQ33" s="75">
        <f ca="1">OtherCostSummary!C33</f>
        <v>2067.0571102025192</v>
      </c>
      <c r="DR33" s="76">
        <f ca="1">OtherCostSummary!D33</f>
        <v>2093.5788719659449</v>
      </c>
      <c r="DS33" s="76">
        <f ca="1">OtherCostSummary!E33</f>
        <v>2128.4719275339316</v>
      </c>
      <c r="DU33" s="90">
        <f t="shared" ca="1" si="13"/>
        <v>59.987514864039753</v>
      </c>
      <c r="DV33" s="90">
        <f t="shared" ca="1" si="12"/>
        <v>60.757195861314258</v>
      </c>
      <c r="DW33" s="91">
        <f t="shared" ca="1" si="12"/>
        <v>61.769817950566207</v>
      </c>
      <c r="DY33" s="75">
        <f ca="1">OtherCostSummary!G33</f>
        <v>1752.0618971494712</v>
      </c>
      <c r="DZ33" s="76">
        <f ca="1">OtherCostSummary!H33</f>
        <v>1778.5836589128969</v>
      </c>
      <c r="EA33" s="77">
        <f ca="1">OtherCostSummary!I33</f>
        <v>1813.4767144808836</v>
      </c>
      <c r="EC33" s="90">
        <f t="shared" ca="1" si="14"/>
        <v>50.846122528116446</v>
      </c>
      <c r="ED33" s="90">
        <f t="shared" ca="1" si="14"/>
        <v>51.615803525390952</v>
      </c>
      <c r="EE33" s="91">
        <f t="shared" ca="1" si="14"/>
        <v>52.628425614642893</v>
      </c>
    </row>
    <row r="34" spans="1:135">
      <c r="A34" s="87" t="s">
        <v>163</v>
      </c>
      <c r="B34" s="87" t="s">
        <v>75</v>
      </c>
      <c r="C34" s="54" t="s">
        <v>164</v>
      </c>
      <c r="D34" s="54" t="s">
        <v>164</v>
      </c>
      <c r="E34" s="88" t="s">
        <v>165</v>
      </c>
      <c r="F34" s="95">
        <v>2.3496240897684428E-2</v>
      </c>
      <c r="G34" s="95"/>
      <c r="H34" s="96">
        <v>39.916571288447138</v>
      </c>
      <c r="I34" s="96"/>
      <c r="J34" s="96">
        <v>139.4777</v>
      </c>
      <c r="K34" s="96"/>
      <c r="L34" s="96">
        <v>174.76694000000001</v>
      </c>
      <c r="M34" s="96"/>
      <c r="N34" s="96">
        <v>853.15248766000025</v>
      </c>
      <c r="O34" s="56"/>
      <c r="P34" s="82">
        <v>10403.040000000003</v>
      </c>
      <c r="R34" s="83">
        <v>0.83054589176776683</v>
      </c>
      <c r="T34" s="84">
        <v>2148.8527351675039</v>
      </c>
      <c r="V34" s="85">
        <v>62.246183607995924</v>
      </c>
      <c r="X34" s="85">
        <v>71.207823285431857</v>
      </c>
      <c r="Z34" s="85">
        <v>82.737154737580283</v>
      </c>
      <c r="AB34" s="85">
        <v>4.8479970833523218</v>
      </c>
      <c r="AD34" s="85">
        <v>51.077559349193166</v>
      </c>
      <c r="AF34" s="85">
        <v>26.442779950443299</v>
      </c>
      <c r="AH34" s="85">
        <v>346.10936563075609</v>
      </c>
      <c r="AJ34" s="63">
        <v>30.823180000000001</v>
      </c>
      <c r="AK34" s="64">
        <v>131.32590999999999</v>
      </c>
      <c r="AL34" s="64">
        <v>363.60010999999997</v>
      </c>
      <c r="AM34" s="64">
        <v>398.12067000000002</v>
      </c>
      <c r="AN34" s="65">
        <v>87.762090000000001</v>
      </c>
      <c r="AP34" s="63">
        <v>249.56896</v>
      </c>
      <c r="AQ34" s="64">
        <v>2.1027</v>
      </c>
      <c r="AR34" s="64">
        <v>84.051150000000007</v>
      </c>
      <c r="AS34" s="64">
        <v>0</v>
      </c>
      <c r="AT34" s="65">
        <v>0</v>
      </c>
      <c r="AV34" s="63">
        <v>26.215820000000001</v>
      </c>
      <c r="AW34" s="64">
        <v>1019.81587</v>
      </c>
      <c r="AX34" s="64">
        <v>868.05044000000009</v>
      </c>
      <c r="AY34" s="64">
        <v>1347.029</v>
      </c>
      <c r="AZ34" s="65">
        <v>8.22058</v>
      </c>
      <c r="BB34" s="67">
        <v>8.0187091202195571E-3</v>
      </c>
      <c r="BC34" s="68">
        <v>0.31193404660672985</v>
      </c>
      <c r="BD34" s="68">
        <v>0.26551311307594422</v>
      </c>
      <c r="BE34" s="68">
        <v>0.41201967848040721</v>
      </c>
      <c r="BF34" s="69">
        <v>2.5144527166990954E-3</v>
      </c>
      <c r="BH34" s="70">
        <v>131.95524</v>
      </c>
      <c r="BI34" s="71">
        <v>89.582099999999997</v>
      </c>
      <c r="BJ34" s="71">
        <v>170.93080999999998</v>
      </c>
      <c r="BK34" s="71">
        <v>49.680870000000006</v>
      </c>
      <c r="BL34" s="71">
        <v>13.393720000000002</v>
      </c>
      <c r="BM34" s="71">
        <v>20.287100000000002</v>
      </c>
      <c r="BN34" s="72">
        <v>5.3954899999999997</v>
      </c>
      <c r="BO34" s="71"/>
      <c r="BP34" s="73">
        <v>0.96892394466280274</v>
      </c>
      <c r="BQ34" s="73">
        <v>8.5554716519041594E-3</v>
      </c>
      <c r="BR34" s="73">
        <v>0.61640209319039341</v>
      </c>
      <c r="BS34" s="73">
        <v>0.12897676480290285</v>
      </c>
      <c r="BT34" s="73">
        <v>5.692125718148023E-2</v>
      </c>
      <c r="BU34" s="73">
        <v>0.16870850756762759</v>
      </c>
      <c r="BV34" s="73">
        <v>6.6843095907528904E-2</v>
      </c>
      <c r="BW34" s="73"/>
      <c r="BX34" s="73">
        <v>0.3109296296555244</v>
      </c>
      <c r="BY34" s="73">
        <v>0.34483503026288909</v>
      </c>
      <c r="CA34" s="86">
        <v>4.6172654841839993</v>
      </c>
      <c r="CB34" s="86">
        <v>-3.0644849602929001</v>
      </c>
      <c r="CC34" s="86">
        <v>7.2833247912164953</v>
      </c>
      <c r="CD34" s="86">
        <v>-2.2545919504839027</v>
      </c>
      <c r="CE34" s="86">
        <v>-5.4253000059413008</v>
      </c>
      <c r="CF34" s="86">
        <v>-4.7319897273841018</v>
      </c>
      <c r="CG34" s="86">
        <v>-1.0281845104248</v>
      </c>
      <c r="CI34" s="89">
        <v>64.93729069414664</v>
      </c>
      <c r="CJ34" s="89">
        <v>93.699592491898443</v>
      </c>
      <c r="CK34" s="89">
        <v>75.800944579920412</v>
      </c>
      <c r="CL34" s="89">
        <v>87.361618618719774</v>
      </c>
      <c r="CM34" s="89">
        <v>89.183433612761419</v>
      </c>
      <c r="CN34" s="89">
        <v>81.893937502126818</v>
      </c>
      <c r="CO34" s="89">
        <v>68.473818424200431</v>
      </c>
      <c r="CQ34" s="89">
        <v>68.415495244346957</v>
      </c>
      <c r="CR34" s="89">
        <v>80.337612531365949</v>
      </c>
      <c r="CS34" s="89">
        <v>76.288791611872028</v>
      </c>
      <c r="CT34" s="89">
        <v>71.951745673627983</v>
      </c>
      <c r="CU34" s="89">
        <v>65.201887055345082</v>
      </c>
      <c r="CV34" s="89">
        <v>54.234362894791431</v>
      </c>
      <c r="CW34" s="89">
        <v>32.020907603890421</v>
      </c>
      <c r="CY34" s="63">
        <v>552.97663</v>
      </c>
      <c r="CZ34" s="64">
        <v>924.94434000000001</v>
      </c>
      <c r="DA34" s="64">
        <v>739.38214000000005</v>
      </c>
      <c r="DB34" s="64">
        <v>427.27775000000003</v>
      </c>
      <c r="DC34" s="64">
        <v>203.25423999999998</v>
      </c>
      <c r="DD34" s="64">
        <v>208.01996000000003</v>
      </c>
      <c r="DE34" s="64">
        <v>158.81685999999999</v>
      </c>
      <c r="DF34" s="7"/>
      <c r="DG34" s="63">
        <v>450.33000000000004</v>
      </c>
      <c r="DH34" s="64">
        <v>979.96</v>
      </c>
      <c r="DI34" s="64">
        <v>667.88000000000011</v>
      </c>
      <c r="DJ34" s="64">
        <v>485.04</v>
      </c>
      <c r="DK34" s="64">
        <v>266.31</v>
      </c>
      <c r="DL34" s="64">
        <v>208.01996000000003</v>
      </c>
      <c r="DM34" s="64">
        <v>270.23</v>
      </c>
      <c r="DO34" s="59">
        <v>2</v>
      </c>
      <c r="DQ34" s="75">
        <f ca="1">OtherCostSummary!C34</f>
        <v>2248.7776260974315</v>
      </c>
      <c r="DR34" s="76">
        <f ca="1">OtherCostSummary!D34</f>
        <v>2271.7781902269558</v>
      </c>
      <c r="DS34" s="76">
        <f ca="1">OtherCostSummary!E34</f>
        <v>2301.3894493440907</v>
      </c>
      <c r="DU34" s="90">
        <f t="shared" ca="1" si="13"/>
        <v>65.140724963035964</v>
      </c>
      <c r="DV34" s="90">
        <f t="shared" ca="1" si="12"/>
        <v>65.806986226296644</v>
      </c>
      <c r="DW34" s="91">
        <f t="shared" ca="1" si="12"/>
        <v>66.664740618537692</v>
      </c>
      <c r="DY34" s="75">
        <f ca="1">OtherCostSummary!G34</f>
        <v>1902.6682604666753</v>
      </c>
      <c r="DZ34" s="76">
        <f ca="1">OtherCostSummary!H34</f>
        <v>1925.6688245961996</v>
      </c>
      <c r="EA34" s="77">
        <f ca="1">OtherCostSummary!I34</f>
        <v>1955.2800837133345</v>
      </c>
      <c r="EC34" s="90">
        <f t="shared" ca="1" si="14"/>
        <v>55.114915949269516</v>
      </c>
      <c r="ED34" s="90">
        <f t="shared" ca="1" si="14"/>
        <v>55.781177212530189</v>
      </c>
      <c r="EE34" s="91">
        <f t="shared" ca="1" si="14"/>
        <v>56.638931604771244</v>
      </c>
    </row>
    <row r="35" spans="1:135">
      <c r="A35" s="87" t="s">
        <v>166</v>
      </c>
      <c r="B35" s="87" t="s">
        <v>75</v>
      </c>
      <c r="C35" s="54" t="s">
        <v>167</v>
      </c>
      <c r="D35" s="54" t="s">
        <v>167</v>
      </c>
      <c r="E35" s="88" t="s">
        <v>168</v>
      </c>
      <c r="F35" s="95">
        <v>2.3496240897684428E-2</v>
      </c>
      <c r="G35" s="95"/>
      <c r="H35" s="96">
        <v>39.916571288447138</v>
      </c>
      <c r="I35" s="96"/>
      <c r="J35" s="96">
        <v>135.73224999999999</v>
      </c>
      <c r="K35" s="96"/>
      <c r="L35" s="96">
        <v>179.26609999999999</v>
      </c>
      <c r="M35" s="96"/>
      <c r="N35" s="96">
        <v>872.20918773999983</v>
      </c>
      <c r="O35" s="56"/>
      <c r="P35" s="82">
        <v>10428.279999999999</v>
      </c>
      <c r="R35" s="83">
        <v>0.83996767421920426</v>
      </c>
      <c r="T35" s="84">
        <v>2149.8441651768721</v>
      </c>
      <c r="V35" s="85">
        <v>62.268907167173715</v>
      </c>
      <c r="X35" s="85">
        <v>71.421727939019306</v>
      </c>
      <c r="Z35" s="85">
        <v>81.811763228226724</v>
      </c>
      <c r="AB35" s="85">
        <v>4.8640068640068641</v>
      </c>
      <c r="AD35" s="85">
        <v>50.862452221587503</v>
      </c>
      <c r="AF35" s="85">
        <v>26.88986854169298</v>
      </c>
      <c r="AH35" s="85">
        <v>344.9491174087222</v>
      </c>
      <c r="AJ35" s="63">
        <v>28.279949999999999</v>
      </c>
      <c r="AK35" s="64">
        <v>130.20692</v>
      </c>
      <c r="AL35" s="64">
        <v>362.99869999999999</v>
      </c>
      <c r="AM35" s="64">
        <v>429.02302000000003</v>
      </c>
      <c r="AN35" s="65">
        <v>87.762090000000001</v>
      </c>
      <c r="AP35" s="63">
        <v>252.11214000000001</v>
      </c>
      <c r="AQ35" s="64">
        <v>2.1027</v>
      </c>
      <c r="AR35" s="64">
        <v>83.347520000000003</v>
      </c>
      <c r="AS35" s="64">
        <v>0</v>
      </c>
      <c r="AT35" s="65">
        <v>0</v>
      </c>
      <c r="AV35" s="63">
        <v>22.786720000000003</v>
      </c>
      <c r="AW35" s="64">
        <v>1010.06138</v>
      </c>
      <c r="AX35" s="64">
        <v>807.70992000000001</v>
      </c>
      <c r="AY35" s="64">
        <v>1420.6784099999998</v>
      </c>
      <c r="AZ35" s="65">
        <v>8.7837099999999992</v>
      </c>
      <c r="BB35" s="67">
        <v>6.9683729837822965E-3</v>
      </c>
      <c r="BC35" s="68">
        <v>0.30888536973964936</v>
      </c>
      <c r="BD35" s="68">
        <v>0.24700457043668239</v>
      </c>
      <c r="BE35" s="68">
        <v>0.43445555353674359</v>
      </c>
      <c r="BF35" s="69">
        <v>2.6861333031422854E-3</v>
      </c>
      <c r="BH35" s="70">
        <v>130.96439999999998</v>
      </c>
      <c r="BI35" s="71">
        <v>89.384239999999991</v>
      </c>
      <c r="BJ35" s="71">
        <v>186.62562999999997</v>
      </c>
      <c r="BK35" s="71">
        <v>64.398380000000003</v>
      </c>
      <c r="BL35" s="71">
        <v>13.393720000000002</v>
      </c>
      <c r="BM35" s="71">
        <v>19.791809999999998</v>
      </c>
      <c r="BN35" s="72">
        <v>5.1454899999999997</v>
      </c>
      <c r="BO35" s="71"/>
      <c r="BP35" s="73">
        <v>0.95333559833899573</v>
      </c>
      <c r="BQ35" s="73">
        <v>8.5554614474060171E-3</v>
      </c>
      <c r="BR35" s="73">
        <v>0.68127079714918848</v>
      </c>
      <c r="BS35" s="73">
        <v>0.21758572488866898</v>
      </c>
      <c r="BT35" s="73">
        <v>5.692125718148023E-2</v>
      </c>
      <c r="BU35" s="73">
        <v>0.16400688302557079</v>
      </c>
      <c r="BV35" s="73">
        <v>6.6843095907528904E-2</v>
      </c>
      <c r="BW35" s="73"/>
      <c r="BX35" s="73">
        <v>0.3060215970187864</v>
      </c>
      <c r="BY35" s="73">
        <v>0.40564504696208509</v>
      </c>
      <c r="CA35" s="86">
        <v>4.3003760709847985</v>
      </c>
      <c r="CB35" s="86">
        <v>-3.3490646003642</v>
      </c>
      <c r="CC35" s="86">
        <v>7.5124543172501994</v>
      </c>
      <c r="CD35" s="86">
        <v>-1.8923232789433042</v>
      </c>
      <c r="CE35" s="86">
        <v>-5.2001465285851003</v>
      </c>
      <c r="CF35" s="86">
        <v>-4.7669000623419002</v>
      </c>
      <c r="CG35" s="86">
        <v>-1.1321572079500002</v>
      </c>
      <c r="CI35" s="89">
        <v>64.969261718929658</v>
      </c>
      <c r="CJ35" s="89">
        <v>93.220282889872692</v>
      </c>
      <c r="CK35" s="89">
        <v>74.027709339794086</v>
      </c>
      <c r="CL35" s="89">
        <v>84.466705677955588</v>
      </c>
      <c r="CM35" s="89">
        <v>88.938984693464093</v>
      </c>
      <c r="CN35" s="89">
        <v>81.777869005954813</v>
      </c>
      <c r="CO35" s="89">
        <v>69.526229719341075</v>
      </c>
      <c r="CQ35" s="89">
        <v>68.63279626910375</v>
      </c>
      <c r="CR35" s="89">
        <v>80.238917019305077</v>
      </c>
      <c r="CS35" s="89">
        <v>76.390284271420157</v>
      </c>
      <c r="CT35" s="89">
        <v>73.069427576607282</v>
      </c>
      <c r="CU35" s="89">
        <v>65.632107190345721</v>
      </c>
      <c r="CV35" s="89">
        <v>54.124512395628884</v>
      </c>
      <c r="CW35" s="89">
        <v>31.693782087153082</v>
      </c>
      <c r="CY35" s="63">
        <v>545.37673000000007</v>
      </c>
      <c r="CZ35" s="64">
        <v>917.60897</v>
      </c>
      <c r="DA35" s="64">
        <v>753.02927</v>
      </c>
      <c r="DB35" s="64">
        <v>430.75074000000006</v>
      </c>
      <c r="DC35" s="64">
        <v>203.55266</v>
      </c>
      <c r="DD35" s="64">
        <v>207.74782999999999</v>
      </c>
      <c r="DE35" s="64">
        <v>157.29426000000001</v>
      </c>
      <c r="DF35" s="7"/>
      <c r="DG35" s="63">
        <v>450.33000000000004</v>
      </c>
      <c r="DH35" s="64">
        <v>979.96</v>
      </c>
      <c r="DI35" s="64">
        <v>667.88000000000011</v>
      </c>
      <c r="DJ35" s="64">
        <v>485.04</v>
      </c>
      <c r="DK35" s="64">
        <v>266.31</v>
      </c>
      <c r="DL35" s="64">
        <v>207.74782999999999</v>
      </c>
      <c r="DM35" s="64">
        <v>270.23</v>
      </c>
      <c r="DO35" s="59">
        <v>2</v>
      </c>
      <c r="DQ35" s="75">
        <f ca="1">OtherCostSummary!C35</f>
        <v>2249.7774932748189</v>
      </c>
      <c r="DR35" s="76">
        <f ca="1">OtherCostSummary!D35</f>
        <v>2273.001601699968</v>
      </c>
      <c r="DS35" s="76">
        <f ca="1">OtherCostSummary!E35</f>
        <v>2302.9481772605404</v>
      </c>
      <c r="DU35" s="90">
        <f t="shared" ca="1" si="13"/>
        <v>65.163414234724726</v>
      </c>
      <c r="DV35" s="90">
        <f t="shared" ca="1" si="12"/>
        <v>65.836086177645299</v>
      </c>
      <c r="DW35" s="91">
        <f t="shared" ca="1" si="12"/>
        <v>66.703470225178165</v>
      </c>
      <c r="DY35" s="75">
        <f ca="1">OtherCostSummary!G35</f>
        <v>1904.8283758660966</v>
      </c>
      <c r="DZ35" s="76">
        <f ca="1">OtherCostSummary!H35</f>
        <v>1928.0524842912457</v>
      </c>
      <c r="EA35" s="77">
        <f ca="1">OtherCostSummary!I35</f>
        <v>1957.9990598518182</v>
      </c>
      <c r="EC35" s="90">
        <f t="shared" ca="1" si="14"/>
        <v>55.172176303507015</v>
      </c>
      <c r="ED35" s="90">
        <f t="shared" ca="1" si="14"/>
        <v>55.844848246427595</v>
      </c>
      <c r="EE35" s="91">
        <f t="shared" ca="1" si="14"/>
        <v>56.712232293960462</v>
      </c>
    </row>
    <row r="36" spans="1:135">
      <c r="A36" s="87"/>
      <c r="B36" s="87"/>
      <c r="C36" s="54" t="s">
        <v>169</v>
      </c>
      <c r="D36" s="54"/>
      <c r="E36" s="88"/>
      <c r="F36" s="95"/>
      <c r="G36" s="95"/>
      <c r="H36" s="96"/>
      <c r="I36" s="96"/>
      <c r="J36" s="96"/>
      <c r="K36" s="96"/>
      <c r="L36" s="96"/>
      <c r="M36" s="96"/>
      <c r="N36" s="96"/>
      <c r="O36" s="56"/>
      <c r="P36" s="82"/>
      <c r="R36" s="83"/>
      <c r="T36" s="84"/>
      <c r="V36" s="85"/>
      <c r="X36" s="85"/>
      <c r="Z36" s="85"/>
      <c r="AB36" s="85"/>
      <c r="AD36" s="85"/>
      <c r="AF36" s="85"/>
      <c r="AH36" s="85"/>
      <c r="AJ36" s="63"/>
      <c r="AK36" s="64"/>
      <c r="AL36" s="64"/>
      <c r="AM36" s="64"/>
      <c r="AN36" s="65"/>
      <c r="AP36" s="63"/>
      <c r="AQ36" s="64"/>
      <c r="AR36" s="64"/>
      <c r="AS36" s="64"/>
      <c r="AT36" s="65"/>
      <c r="AV36" s="63"/>
      <c r="AW36" s="64"/>
      <c r="AX36" s="64"/>
      <c r="AY36" s="64"/>
      <c r="AZ36" s="65"/>
      <c r="BB36" s="67"/>
      <c r="BC36" s="68"/>
      <c r="BD36" s="68"/>
      <c r="BE36" s="68"/>
      <c r="BF36" s="69"/>
      <c r="BH36" s="70"/>
      <c r="BI36" s="71"/>
      <c r="BJ36" s="71"/>
      <c r="BK36" s="71"/>
      <c r="BL36" s="71"/>
      <c r="BM36" s="71"/>
      <c r="BN36" s="72"/>
      <c r="BO36" s="71"/>
      <c r="BP36" s="73"/>
      <c r="BQ36" s="73"/>
      <c r="BR36" s="73"/>
      <c r="BS36" s="73"/>
      <c r="BT36" s="73"/>
      <c r="BU36" s="73"/>
      <c r="BV36" s="73"/>
      <c r="BW36" s="73"/>
      <c r="BX36" s="73"/>
      <c r="BY36" s="73"/>
      <c r="CA36" s="86"/>
      <c r="CB36" s="86"/>
      <c r="CC36" s="86"/>
      <c r="CD36" s="86"/>
      <c r="CE36" s="86"/>
      <c r="CF36" s="86"/>
      <c r="CG36" s="86"/>
      <c r="CI36" s="89"/>
      <c r="CJ36" s="89"/>
      <c r="CK36" s="89"/>
      <c r="CL36" s="89"/>
      <c r="CM36" s="89"/>
      <c r="CN36" s="89"/>
      <c r="CO36" s="89"/>
      <c r="CQ36" s="89"/>
      <c r="CR36" s="89"/>
      <c r="CS36" s="89"/>
      <c r="CT36" s="89"/>
      <c r="CU36" s="89"/>
      <c r="CV36" s="89"/>
      <c r="CW36" s="89"/>
      <c r="CY36" s="63"/>
      <c r="CZ36" s="64"/>
      <c r="DA36" s="64"/>
      <c r="DB36" s="64"/>
      <c r="DC36" s="64"/>
      <c r="DD36" s="64"/>
      <c r="DE36" s="64"/>
      <c r="DF36" s="7"/>
      <c r="DG36" s="63"/>
      <c r="DH36" s="64"/>
      <c r="DI36" s="64"/>
      <c r="DJ36" s="64"/>
      <c r="DK36" s="64"/>
      <c r="DL36" s="64"/>
      <c r="DM36" s="64"/>
      <c r="DO36" s="59"/>
      <c r="DQ36" s="75"/>
      <c r="DR36" s="76"/>
      <c r="DS36" s="76"/>
      <c r="DU36" s="90"/>
      <c r="DV36" s="90"/>
      <c r="DW36" s="91"/>
      <c r="DY36" s="75"/>
      <c r="DZ36" s="76"/>
      <c r="EA36" s="77"/>
      <c r="EC36" s="90"/>
      <c r="ED36" s="90"/>
      <c r="EE36" s="91"/>
    </row>
    <row r="37" spans="1:135">
      <c r="A37" s="87" t="s">
        <v>170</v>
      </c>
      <c r="B37" s="87" t="s">
        <v>75</v>
      </c>
      <c r="C37" s="54" t="s">
        <v>171</v>
      </c>
      <c r="D37" s="54" t="s">
        <v>171</v>
      </c>
      <c r="E37" s="88" t="s">
        <v>172</v>
      </c>
      <c r="F37" s="95">
        <v>2.3496240897684428E-2</v>
      </c>
      <c r="G37" s="95"/>
      <c r="H37" s="96">
        <v>0</v>
      </c>
      <c r="I37" s="96"/>
      <c r="J37" s="96">
        <v>74.127510000000029</v>
      </c>
      <c r="K37" s="96"/>
      <c r="L37" s="96">
        <v>116.23877</v>
      </c>
      <c r="M37" s="96"/>
      <c r="N37" s="96">
        <v>469.87686643000006</v>
      </c>
      <c r="O37" s="56"/>
      <c r="P37" s="82">
        <v>11454.48</v>
      </c>
      <c r="R37" s="83">
        <v>0.78067746163777374</v>
      </c>
      <c r="T37" s="84">
        <v>2162.873858345984</v>
      </c>
      <c r="V37" s="85">
        <v>62.590628799716427</v>
      </c>
      <c r="X37" s="85">
        <v>73.540593948252948</v>
      </c>
      <c r="Z37" s="85">
        <v>88.748195411565717</v>
      </c>
      <c r="AB37" s="85">
        <v>4.8193659481405549</v>
      </c>
      <c r="AD37" s="85">
        <v>55.33094879417515</v>
      </c>
      <c r="AF37" s="85">
        <v>24.331354394540419</v>
      </c>
      <c r="AH37" s="85">
        <v>393.09468027769856</v>
      </c>
      <c r="AJ37" s="63">
        <v>39.585910000000005</v>
      </c>
      <c r="AK37" s="64">
        <v>133.73820000000001</v>
      </c>
      <c r="AL37" s="64">
        <v>374.48807999999997</v>
      </c>
      <c r="AM37" s="64">
        <v>276.84559999999999</v>
      </c>
      <c r="AN37" s="65">
        <v>87.762090000000001</v>
      </c>
      <c r="AP37" s="63">
        <v>240.80619000000002</v>
      </c>
      <c r="AQ37" s="64">
        <v>2.1027</v>
      </c>
      <c r="AR37" s="64">
        <v>99.343760000000003</v>
      </c>
      <c r="AS37" s="64">
        <v>0</v>
      </c>
      <c r="AT37" s="65">
        <v>0</v>
      </c>
      <c r="AV37" s="63">
        <v>52.851329999999997</v>
      </c>
      <c r="AW37" s="64">
        <v>1041.7324799999999</v>
      </c>
      <c r="AX37" s="64">
        <v>1213.8219900000001</v>
      </c>
      <c r="AY37" s="64">
        <v>948.27353999999991</v>
      </c>
      <c r="AZ37" s="65">
        <v>6.4626299999999999</v>
      </c>
      <c r="BB37" s="67">
        <v>1.6196454363890275E-2</v>
      </c>
      <c r="BC37" s="68">
        <v>0.31924215666289263</v>
      </c>
      <c r="BD37" s="68">
        <v>0.37197952193296702</v>
      </c>
      <c r="BE37" s="68">
        <v>0.29060137398802788</v>
      </c>
      <c r="BF37" s="69">
        <v>1.9804930522223036E-3</v>
      </c>
      <c r="BH37" s="70">
        <v>66.700150000000008</v>
      </c>
      <c r="BI37" s="71">
        <v>91.796139999999994</v>
      </c>
      <c r="BJ37" s="71">
        <v>111.01701000000001</v>
      </c>
      <c r="BK37" s="71">
        <v>82.370469999999997</v>
      </c>
      <c r="BL37" s="71">
        <v>13.393720000000002</v>
      </c>
      <c r="BM37" s="71">
        <v>21.420179999999998</v>
      </c>
      <c r="BN37" s="72">
        <v>5.1455000000000002</v>
      </c>
      <c r="BO37" s="71"/>
      <c r="BP37" s="73">
        <v>0.35000066617813602</v>
      </c>
      <c r="BQ37" s="73">
        <v>8.5554716519041594E-3</v>
      </c>
      <c r="BR37" s="73">
        <v>0.34239743666526912</v>
      </c>
      <c r="BS37" s="73">
        <v>0.27910617681015992</v>
      </c>
      <c r="BT37" s="73">
        <v>5.692125718148023E-2</v>
      </c>
      <c r="BU37" s="73">
        <v>0.17579835695518634</v>
      </c>
      <c r="BV37" s="73">
        <v>6.6843095907528904E-2</v>
      </c>
      <c r="BW37" s="73"/>
      <c r="BX37" s="73">
        <v>0.11606025351502143</v>
      </c>
      <c r="BY37" s="73">
        <v>0.26719894590728771</v>
      </c>
      <c r="CA37" s="86">
        <v>-1.5356563136166996</v>
      </c>
      <c r="CB37" s="86">
        <v>-0.39739632322880014</v>
      </c>
      <c r="CC37" s="86">
        <v>3.5224578535468005</v>
      </c>
      <c r="CD37" s="86">
        <v>4.3465802894204995</v>
      </c>
      <c r="CE37" s="86">
        <v>-5.187299534342201</v>
      </c>
      <c r="CF37" s="86">
        <v>-3.4848852480714996</v>
      </c>
      <c r="CG37" s="86">
        <v>-0.67621779291630013</v>
      </c>
      <c r="CI37" s="89">
        <v>89.388185814654676</v>
      </c>
      <c r="CJ37" s="89">
        <v>94.825941919904878</v>
      </c>
      <c r="CK37" s="89">
        <v>84.864197531834463</v>
      </c>
      <c r="CL37" s="89">
        <v>88.848489389982205</v>
      </c>
      <c r="CM37" s="89">
        <v>90.751305940172216</v>
      </c>
      <c r="CN37" s="89">
        <v>83.867321163557875</v>
      </c>
      <c r="CO37" s="89">
        <v>65.99556224423209</v>
      </c>
      <c r="CQ37" s="89">
        <v>77.526534143245129</v>
      </c>
      <c r="CR37" s="89">
        <v>80.875546677438706</v>
      </c>
      <c r="CS37" s="89">
        <v>75.143519827475401</v>
      </c>
      <c r="CT37" s="89">
        <v>77.612548695517617</v>
      </c>
      <c r="CU37" s="89">
        <v>64.565922081685827</v>
      </c>
      <c r="CV37" s="89">
        <v>57.009214013296472</v>
      </c>
      <c r="CW37" s="89">
        <v>31.681498040493736</v>
      </c>
      <c r="CY37" s="63">
        <v>430.03366999999992</v>
      </c>
      <c r="CZ37" s="64">
        <v>971.7476200000001</v>
      </c>
      <c r="DA37" s="64">
        <v>699.77265</v>
      </c>
      <c r="DB37" s="64">
        <v>536.76655000000005</v>
      </c>
      <c r="DC37" s="64">
        <v>207.30966999999998</v>
      </c>
      <c r="DD37" s="64">
        <v>224.10430000000002</v>
      </c>
      <c r="DE37" s="64">
        <v>157.28706999999997</v>
      </c>
      <c r="DF37" s="7"/>
      <c r="DG37" s="63">
        <v>450.33000000000004</v>
      </c>
      <c r="DH37" s="64">
        <v>979.96</v>
      </c>
      <c r="DI37" s="64">
        <v>667.88000000000011</v>
      </c>
      <c r="DJ37" s="64">
        <v>485.04</v>
      </c>
      <c r="DK37" s="64">
        <v>266.31</v>
      </c>
      <c r="DL37" s="64">
        <v>224.10430000000002</v>
      </c>
      <c r="DM37" s="64">
        <v>270.23</v>
      </c>
      <c r="DO37" s="59">
        <v>3</v>
      </c>
      <c r="DQ37" s="75">
        <f>OtherCostSummary!C37</f>
        <v>2241.123278618109</v>
      </c>
      <c r="DR37" s="76">
        <f>OtherCostSummary!D37</f>
        <v>2257.7189930603408</v>
      </c>
      <c r="DS37" s="76">
        <f>OtherCostSummary!E37</f>
        <v>2280.3975461012078</v>
      </c>
      <c r="DU37" s="90">
        <f t="shared" ref="DU37:DW49" si="15">$V37/$T37*DQ37</f>
        <v>64.855060633846122</v>
      </c>
      <c r="DV37" s="90">
        <f t="shared" si="15"/>
        <v>65.33531804613655</v>
      </c>
      <c r="DW37" s="91">
        <f t="shared" si="15"/>
        <v>65.991604537194831</v>
      </c>
      <c r="DY37" s="75">
        <f>OtherCostSummary!G37</f>
        <v>1848.0285983404106</v>
      </c>
      <c r="DZ37" s="76">
        <f>OtherCostSummary!H37</f>
        <v>1864.6243127826424</v>
      </c>
      <c r="EA37" s="77">
        <f>OtherCostSummary!I37</f>
        <v>1887.3028658235094</v>
      </c>
      <c r="EC37" s="90">
        <f t="shared" si="14"/>
        <v>53.479435041320777</v>
      </c>
      <c r="ED37" s="90">
        <f t="shared" si="14"/>
        <v>53.95969245361119</v>
      </c>
      <c r="EE37" s="91">
        <f t="shared" si="14"/>
        <v>54.615978944669479</v>
      </c>
    </row>
    <row r="38" spans="1:135">
      <c r="A38" s="87" t="s">
        <v>173</v>
      </c>
      <c r="B38" s="87"/>
      <c r="C38" s="54" t="s">
        <v>174</v>
      </c>
      <c r="D38" s="54" t="s">
        <v>175</v>
      </c>
      <c r="E38" s="93" t="s">
        <v>176</v>
      </c>
      <c r="F38" s="95">
        <v>2.3496240897684428E-2</v>
      </c>
      <c r="G38" s="95"/>
      <c r="H38" s="96">
        <v>64.82694992418331</v>
      </c>
      <c r="I38" s="96"/>
      <c r="J38" s="96">
        <v>93.438150000000007</v>
      </c>
      <c r="K38" s="96"/>
      <c r="L38" s="96">
        <v>159.11222999999998</v>
      </c>
      <c r="M38" s="96"/>
      <c r="N38" s="96">
        <v>518.16752311999983</v>
      </c>
      <c r="O38" s="56"/>
      <c r="P38" s="82">
        <v>11404.529999999995</v>
      </c>
      <c r="R38" s="83">
        <v>0.78066563513260467</v>
      </c>
      <c r="T38" s="84">
        <v>2158.7690955564176</v>
      </c>
      <c r="V38" s="85">
        <v>62.513291850434747</v>
      </c>
      <c r="X38" s="85">
        <v>73.219870618296923</v>
      </c>
      <c r="Z38" s="85">
        <v>88.778200245366605</v>
      </c>
      <c r="AB38" s="85">
        <v>4.8141069411810511</v>
      </c>
      <c r="AD38" s="85">
        <v>55.350464231227207</v>
      </c>
      <c r="AF38" s="85">
        <v>24.182367442474163</v>
      </c>
      <c r="AH38" s="85">
        <v>391.44806920180923</v>
      </c>
      <c r="AJ38" s="63">
        <v>35.110390000000002</v>
      </c>
      <c r="AK38" s="64">
        <v>133.69620999999998</v>
      </c>
      <c r="AL38" s="64">
        <v>376.77963</v>
      </c>
      <c r="AM38" s="64">
        <v>275.67293999999998</v>
      </c>
      <c r="AN38" s="65">
        <v>87.762090000000001</v>
      </c>
      <c r="AP38" s="63">
        <v>245.28171</v>
      </c>
      <c r="AQ38" s="64">
        <v>2.1027</v>
      </c>
      <c r="AR38" s="64">
        <v>98.081429999999997</v>
      </c>
      <c r="AS38" s="64">
        <v>0</v>
      </c>
      <c r="AT38" s="65">
        <v>0</v>
      </c>
      <c r="AV38" s="63">
        <v>40.846260000000001</v>
      </c>
      <c r="AW38" s="64">
        <v>1041.40535</v>
      </c>
      <c r="AX38" s="64">
        <v>1218.30926</v>
      </c>
      <c r="AY38" s="64">
        <v>955.29177000000004</v>
      </c>
      <c r="AZ38" s="65">
        <v>6.2564500000000001</v>
      </c>
      <c r="BB38" s="67">
        <v>1.2521426743579566E-2</v>
      </c>
      <c r="BC38" s="68">
        <v>0.31924295640278544</v>
      </c>
      <c r="BD38" s="68">
        <v>0.37347287487556097</v>
      </c>
      <c r="BE38" s="68">
        <v>0.29284482635128556</v>
      </c>
      <c r="BF38" s="69">
        <v>1.9179156267885573E-3</v>
      </c>
      <c r="BH38" s="70">
        <v>66.122090000000014</v>
      </c>
      <c r="BI38" s="71">
        <v>91.931439999999995</v>
      </c>
      <c r="BJ38" s="71">
        <v>110.98659000000001</v>
      </c>
      <c r="BK38" s="71">
        <v>83.786000000000001</v>
      </c>
      <c r="BL38" s="71">
        <v>13.393720000000002</v>
      </c>
      <c r="BM38" s="71">
        <v>17.542450000000002</v>
      </c>
      <c r="BN38" s="72">
        <v>5.3954899999999997</v>
      </c>
      <c r="BO38" s="71"/>
      <c r="BP38" s="73">
        <v>0.35000079941376322</v>
      </c>
      <c r="BQ38" s="73">
        <v>8.5554614474060171E-3</v>
      </c>
      <c r="BR38" s="73">
        <v>0.34062153380846855</v>
      </c>
      <c r="BS38" s="73">
        <v>0.27910617681015992</v>
      </c>
      <c r="BT38" s="73">
        <v>5.692125718148023E-2</v>
      </c>
      <c r="BU38" s="73">
        <v>0.14306283536246903</v>
      </c>
      <c r="BV38" s="73">
        <v>6.6843095907528904E-2</v>
      </c>
      <c r="BW38" s="73"/>
      <c r="BX38" s="73">
        <v>0.11606028847296701</v>
      </c>
      <c r="BY38" s="73">
        <v>0.26636321808304503</v>
      </c>
      <c r="CA38" s="86">
        <v>-1.3106645122194998</v>
      </c>
      <c r="CB38" s="86">
        <v>-0.42330641716529982</v>
      </c>
      <c r="CC38" s="86">
        <v>2.9005145094676035</v>
      </c>
      <c r="CD38" s="86">
        <v>4.6868638013128994</v>
      </c>
      <c r="CE38" s="86">
        <v>-5.2867458602037001</v>
      </c>
      <c r="CF38" s="86">
        <v>-4.5400531965918027</v>
      </c>
      <c r="CG38" s="86">
        <v>-0.95963349018699984</v>
      </c>
      <c r="CI38" s="89">
        <v>89.85066988629498</v>
      </c>
      <c r="CJ38" s="89">
        <v>94.495568615044746</v>
      </c>
      <c r="CK38" s="89">
        <v>85.853279451315814</v>
      </c>
      <c r="CL38" s="89">
        <v>88.552780164243174</v>
      </c>
      <c r="CM38" s="89">
        <v>89.843247712952802</v>
      </c>
      <c r="CN38" s="89">
        <v>83.370500294893503</v>
      </c>
      <c r="CO38" s="89">
        <v>66.556755865899873</v>
      </c>
      <c r="CQ38" s="89">
        <v>77.382993175425028</v>
      </c>
      <c r="CR38" s="89">
        <v>80.807216069929751</v>
      </c>
      <c r="CS38" s="89">
        <v>74.894382880488408</v>
      </c>
      <c r="CT38" s="89">
        <v>77.229635298142313</v>
      </c>
      <c r="CU38" s="89">
        <v>64.152730363835019</v>
      </c>
      <c r="CV38" s="89">
        <v>54.045686058904515</v>
      </c>
      <c r="CW38" s="89">
        <v>32.04668030178474</v>
      </c>
      <c r="CY38" s="63">
        <v>433.30464000000006</v>
      </c>
      <c r="CZ38" s="64">
        <v>967.42078000000015</v>
      </c>
      <c r="DA38" s="64">
        <v>692.47770000000014</v>
      </c>
      <c r="DB38" s="64">
        <v>541.33998999999994</v>
      </c>
      <c r="DC38" s="64">
        <v>206.1044</v>
      </c>
      <c r="DD38" s="64">
        <v>211.84318000000002</v>
      </c>
      <c r="DE38" s="64">
        <v>158.92785000000001</v>
      </c>
      <c r="DF38" s="7"/>
      <c r="DG38" s="63">
        <v>450.33000000000004</v>
      </c>
      <c r="DH38" s="64">
        <v>979.96</v>
      </c>
      <c r="DI38" s="64">
        <v>667.88000000000011</v>
      </c>
      <c r="DJ38" s="64">
        <v>485.04</v>
      </c>
      <c r="DK38" s="64">
        <v>266.31</v>
      </c>
      <c r="DL38" s="64">
        <v>211.84318000000002</v>
      </c>
      <c r="DM38" s="64">
        <v>270.23</v>
      </c>
      <c r="DO38" s="59">
        <v>3</v>
      </c>
      <c r="DQ38" s="75">
        <f>OtherCostSummary!C38</f>
        <v>2236.9635377895615</v>
      </c>
      <c r="DR38" s="76">
        <f>OtherCostSummary!D38</f>
        <v>2253.4847587557601</v>
      </c>
      <c r="DS38" s="76">
        <f>OtherCostSummary!E38</f>
        <v>2276.0515715825777</v>
      </c>
      <c r="DU38" s="90">
        <f t="shared" si="15"/>
        <v>64.777634062144315</v>
      </c>
      <c r="DV38" s="90">
        <f t="shared" si="15"/>
        <v>65.256052949144035</v>
      </c>
      <c r="DW38" s="91">
        <f t="shared" si="15"/>
        <v>65.909539122945958</v>
      </c>
      <c r="DY38" s="75">
        <f>OtherCostSummary!G38</f>
        <v>1845.5154685877524</v>
      </c>
      <c r="DZ38" s="76">
        <f>OtherCostSummary!H38</f>
        <v>1862.036689553951</v>
      </c>
      <c r="EA38" s="77">
        <f>OtherCostSummary!I38</f>
        <v>1884.6035023807685</v>
      </c>
      <c r="EC38" s="90">
        <f t="shared" si="14"/>
        <v>53.442143182331343</v>
      </c>
      <c r="ED38" s="90">
        <f t="shared" si="14"/>
        <v>53.920562069331062</v>
      </c>
      <c r="EE38" s="91">
        <f t="shared" si="14"/>
        <v>54.574048243132978</v>
      </c>
    </row>
    <row r="39" spans="1:135">
      <c r="A39" s="87" t="s">
        <v>177</v>
      </c>
      <c r="B39" s="87" t="s">
        <v>75</v>
      </c>
      <c r="C39" s="54" t="s">
        <v>178</v>
      </c>
      <c r="D39" s="54" t="s">
        <v>179</v>
      </c>
      <c r="E39" s="88" t="s">
        <v>180</v>
      </c>
      <c r="F39" s="95">
        <v>0.26628348204085972</v>
      </c>
      <c r="G39" s="95"/>
      <c r="H39" s="96">
        <v>4.6157130237924386</v>
      </c>
      <c r="I39" s="96"/>
      <c r="J39" s="96">
        <v>78.381100000000004</v>
      </c>
      <c r="K39" s="96"/>
      <c r="L39" s="96">
        <v>130.98403000000005</v>
      </c>
      <c r="M39" s="96"/>
      <c r="N39" s="96">
        <v>476.82077286999987</v>
      </c>
      <c r="O39" s="56"/>
      <c r="P39" s="82">
        <v>13422.54</v>
      </c>
      <c r="R39" s="83">
        <v>0.67492485241507094</v>
      </c>
      <c r="T39" s="84">
        <v>2528.2750042418475</v>
      </c>
      <c r="V39" s="85">
        <v>65.248948451973803</v>
      </c>
      <c r="X39" s="85">
        <v>78.328708851966269</v>
      </c>
      <c r="Z39" s="85">
        <v>91.464061908579396</v>
      </c>
      <c r="AB39" s="85">
        <v>4.8406894114668679</v>
      </c>
      <c r="AD39" s="85">
        <v>62.688869434734499</v>
      </c>
      <c r="AF39" s="85">
        <v>27.056162585264943</v>
      </c>
      <c r="AH39" s="85">
        <v>474.68981029904461</v>
      </c>
      <c r="AJ39" s="63">
        <v>66.474940000000004</v>
      </c>
      <c r="AK39" s="64">
        <v>136.51517000000001</v>
      </c>
      <c r="AL39" s="64">
        <v>490.38668999999999</v>
      </c>
      <c r="AM39" s="64">
        <v>317.64247</v>
      </c>
      <c r="AN39" s="65">
        <v>102.47708</v>
      </c>
      <c r="AP39" s="63">
        <v>213.91716</v>
      </c>
      <c r="AQ39" s="64">
        <v>2.1027</v>
      </c>
      <c r="AR39" s="64">
        <v>54.99687999999999</v>
      </c>
      <c r="AS39" s="64">
        <v>0</v>
      </c>
      <c r="AT39" s="65">
        <v>0</v>
      </c>
      <c r="AV39" s="63">
        <v>69.476710000000011</v>
      </c>
      <c r="AW39" s="64">
        <v>1063.3640500000001</v>
      </c>
      <c r="AX39" s="64">
        <v>1801.21055</v>
      </c>
      <c r="AY39" s="64">
        <v>1094.2126000000001</v>
      </c>
      <c r="AZ39" s="65">
        <v>9.155520000000001</v>
      </c>
      <c r="BB39" s="67">
        <v>1.7208197266737783E-2</v>
      </c>
      <c r="BC39" s="68">
        <v>0.26337715673003542</v>
      </c>
      <c r="BD39" s="68">
        <v>0.44612916275582504</v>
      </c>
      <c r="BE39" s="68">
        <v>0.27101781694254151</v>
      </c>
      <c r="BF39" s="69">
        <v>2.2676663048604791E-3</v>
      </c>
      <c r="BH39" s="70">
        <v>90.476969999999994</v>
      </c>
      <c r="BI39" s="71">
        <v>115.37880000000001</v>
      </c>
      <c r="BJ39" s="71">
        <v>149.27670999999998</v>
      </c>
      <c r="BK39" s="71">
        <v>94.145270000000011</v>
      </c>
      <c r="BL39" s="71">
        <v>19.683689999999999</v>
      </c>
      <c r="BM39" s="71">
        <v>28.047410000000003</v>
      </c>
      <c r="BN39" s="72">
        <v>5.3954899999999997</v>
      </c>
      <c r="BO39" s="71"/>
      <c r="BP39" s="73">
        <v>0.35000285309264484</v>
      </c>
      <c r="BQ39" s="73">
        <v>7.1376849807191596E-3</v>
      </c>
      <c r="BR39" s="73">
        <v>0.34999727649640716</v>
      </c>
      <c r="BS39" s="73">
        <v>0.22440814603952197</v>
      </c>
      <c r="BT39" s="73">
        <v>5.4802416532245796E-2</v>
      </c>
      <c r="BU39" s="73">
        <v>0.17237734886234016</v>
      </c>
      <c r="BV39" s="73">
        <v>5.3868265357502526E-2</v>
      </c>
      <c r="BW39" s="73"/>
      <c r="BX39" s="73">
        <v>0.11503315771939039</v>
      </c>
      <c r="BY39" s="73">
        <v>0.25150722969816436</v>
      </c>
      <c r="CA39" s="86">
        <v>-1.1766371215070004</v>
      </c>
      <c r="CB39" s="86">
        <v>-1.2983048280337997</v>
      </c>
      <c r="CC39" s="86">
        <v>4.1481151720990024</v>
      </c>
      <c r="CD39" s="86">
        <v>3.0992520806908992</v>
      </c>
      <c r="CE39" s="86">
        <v>-5.4942877288860004</v>
      </c>
      <c r="CF39" s="86">
        <v>-4.8903846131798989</v>
      </c>
      <c r="CG39" s="86">
        <v>0.5230519287319001</v>
      </c>
      <c r="CI39" s="89">
        <v>90.021376389136407</v>
      </c>
      <c r="CJ39" s="89">
        <v>96.557869636192677</v>
      </c>
      <c r="CK39" s="89">
        <v>87.240995932467087</v>
      </c>
      <c r="CL39" s="89">
        <v>91.177165812974636</v>
      </c>
      <c r="CM39" s="89">
        <v>93.701755358741238</v>
      </c>
      <c r="CN39" s="89">
        <v>88.299429069097386</v>
      </c>
      <c r="CO39" s="89">
        <v>82.574747218716794</v>
      </c>
      <c r="CQ39" s="89">
        <v>80.574500760856907</v>
      </c>
      <c r="CR39" s="89">
        <v>85.061000487951034</v>
      </c>
      <c r="CS39" s="89">
        <v>79.170440916236757</v>
      </c>
      <c r="CT39" s="89">
        <v>81.412205875804617</v>
      </c>
      <c r="CU39" s="89">
        <v>74.426710409432275</v>
      </c>
      <c r="CV39" s="89">
        <v>64.612050741221438</v>
      </c>
      <c r="CW39" s="89">
        <v>33.40700364124352</v>
      </c>
      <c r="CY39" s="63">
        <v>542.48701000000005</v>
      </c>
      <c r="CZ39" s="64">
        <v>1210.7772</v>
      </c>
      <c r="DA39" s="64">
        <v>876.57602000000009</v>
      </c>
      <c r="DB39" s="64">
        <v>641.38552000000004</v>
      </c>
      <c r="DC39" s="64">
        <v>267.61910999999998</v>
      </c>
      <c r="DD39" s="64">
        <v>276.03829000000002</v>
      </c>
      <c r="DE39" s="64">
        <v>161.49427999999997</v>
      </c>
      <c r="DF39" s="7"/>
      <c r="DG39" s="63">
        <v>557.29</v>
      </c>
      <c r="DH39" s="64">
        <v>1213.6399999999999</v>
      </c>
      <c r="DI39" s="64">
        <v>822.47</v>
      </c>
      <c r="DJ39" s="64">
        <v>604.22</v>
      </c>
      <c r="DK39" s="64">
        <v>328.57</v>
      </c>
      <c r="DL39" s="64">
        <v>276.03829000000002</v>
      </c>
      <c r="DM39" s="64">
        <v>333.14</v>
      </c>
      <c r="DO39" s="59">
        <v>3</v>
      </c>
      <c r="DQ39" s="75">
        <f ca="1">OtherCostSummary!C39</f>
        <v>2616.5062816925406</v>
      </c>
      <c r="DR39" s="76">
        <f ca="1">OtherCostSummary!D39</f>
        <v>2634.8084841835102</v>
      </c>
      <c r="DS39" s="76">
        <f ca="1">OtherCostSummary!E39</f>
        <v>2659.8747273207964</v>
      </c>
      <c r="DU39" s="90">
        <f t="shared" ca="1" si="15"/>
        <v>67.525994289381998</v>
      </c>
      <c r="DV39" s="90">
        <f t="shared" ca="1" si="15"/>
        <v>67.998331936547473</v>
      </c>
      <c r="DW39" s="91">
        <f t="shared" ca="1" si="15"/>
        <v>68.645233877042614</v>
      </c>
      <c r="DY39" s="75">
        <f ca="1">OtherCostSummary!G39</f>
        <v>2141.8164713934962</v>
      </c>
      <c r="DZ39" s="76">
        <f ca="1">OtherCostSummary!H39</f>
        <v>2160.1186738844658</v>
      </c>
      <c r="EA39" s="77">
        <f ca="1">OtherCostSummary!I39</f>
        <v>2185.184917021752</v>
      </c>
      <c r="EC39" s="90">
        <f t="shared" ca="1" si="14"/>
        <v>55.275344771068447</v>
      </c>
      <c r="ED39" s="90">
        <f t="shared" ca="1" si="14"/>
        <v>55.747682418233921</v>
      </c>
      <c r="EE39" s="91">
        <f t="shared" ca="1" si="14"/>
        <v>56.394584358729063</v>
      </c>
    </row>
    <row r="40" spans="1:135">
      <c r="A40" s="87" t="s">
        <v>181</v>
      </c>
      <c r="B40" s="87" t="s">
        <v>75</v>
      </c>
      <c r="C40" s="54" t="s">
        <v>182</v>
      </c>
      <c r="D40" s="54" t="s">
        <v>183</v>
      </c>
      <c r="E40" s="88" t="s">
        <v>184</v>
      </c>
      <c r="F40" s="95">
        <v>-0.17932227436325943</v>
      </c>
      <c r="G40" s="95"/>
      <c r="H40" s="96">
        <v>4.6157130237924386</v>
      </c>
      <c r="I40" s="96"/>
      <c r="J40" s="96">
        <v>70.760890000000003</v>
      </c>
      <c r="K40" s="96"/>
      <c r="L40" s="96">
        <v>114.45706</v>
      </c>
      <c r="M40" s="96"/>
      <c r="N40" s="96">
        <v>471.85010588000011</v>
      </c>
      <c r="O40" s="56"/>
      <c r="P40" s="82">
        <v>10126.560000000001</v>
      </c>
      <c r="R40" s="83">
        <v>0.85932372101274312</v>
      </c>
      <c r="T40" s="84">
        <v>1849.9332050493088</v>
      </c>
      <c r="V40" s="85">
        <v>60.252802518527879</v>
      </c>
      <c r="X40" s="85">
        <v>68.303806704982989</v>
      </c>
      <c r="Z40" s="85">
        <v>84.788421026038989</v>
      </c>
      <c r="AB40" s="85">
        <v>4.7862995873221781</v>
      </c>
      <c r="AD40" s="85">
        <v>49.016722562660206</v>
      </c>
      <c r="AF40" s="85">
        <v>20.140606663158671</v>
      </c>
      <c r="AH40" s="85">
        <v>335.10407191658391</v>
      </c>
      <c r="AJ40" s="63">
        <v>17.52637</v>
      </c>
      <c r="AK40" s="64">
        <v>131.71350000000001</v>
      </c>
      <c r="AL40" s="64">
        <v>277.51191999999998</v>
      </c>
      <c r="AM40" s="64">
        <v>232.59936999999999</v>
      </c>
      <c r="AN40" s="65">
        <v>75.47081</v>
      </c>
      <c r="AP40" s="63">
        <v>262.86571999999995</v>
      </c>
      <c r="AQ40" s="64">
        <v>2.1027</v>
      </c>
      <c r="AR40" s="64">
        <v>147.90794</v>
      </c>
      <c r="AS40" s="64">
        <v>0.89351999999999998</v>
      </c>
      <c r="AT40" s="65">
        <v>0</v>
      </c>
      <c r="AV40" s="63">
        <v>22.572880000000001</v>
      </c>
      <c r="AW40" s="64">
        <v>1006.01666</v>
      </c>
      <c r="AX40" s="64">
        <v>771.13166999999999</v>
      </c>
      <c r="AY40" s="64">
        <v>811.38725999999997</v>
      </c>
      <c r="AZ40" s="65">
        <v>5.3711499999999992</v>
      </c>
      <c r="BB40" s="67">
        <v>8.6271950400286321E-3</v>
      </c>
      <c r="BC40" s="68">
        <v>0.3844924502029945</v>
      </c>
      <c r="BD40" s="68">
        <v>0.29472106876185034</v>
      </c>
      <c r="BE40" s="68">
        <v>0.31010647046431034</v>
      </c>
      <c r="BF40" s="69">
        <v>2.0528155308161731E-3</v>
      </c>
      <c r="BH40" s="70">
        <v>49.054990000000004</v>
      </c>
      <c r="BI40" s="71">
        <v>71.84</v>
      </c>
      <c r="BJ40" s="71">
        <v>80.629400000000004</v>
      </c>
      <c r="BK40" s="71">
        <v>61.866769999999995</v>
      </c>
      <c r="BL40" s="71">
        <v>12.934989999999999</v>
      </c>
      <c r="BM40" s="71">
        <v>14.082660000000001</v>
      </c>
      <c r="BN40" s="72">
        <v>5.14499</v>
      </c>
      <c r="BO40" s="71"/>
      <c r="BP40" s="73">
        <v>0.35000526344949867</v>
      </c>
      <c r="BQ40" s="73">
        <v>1.0642493055024594E-2</v>
      </c>
      <c r="BR40" s="73">
        <v>0.3184825608375253</v>
      </c>
      <c r="BS40" s="73">
        <v>0.300611938362561</v>
      </c>
      <c r="BT40" s="73">
        <v>6.6985580961269248E-2</v>
      </c>
      <c r="BU40" s="73">
        <v>0.13889237482774461</v>
      </c>
      <c r="BV40" s="73">
        <v>6.7731495062090558E-2</v>
      </c>
      <c r="BW40" s="73"/>
      <c r="BX40" s="73">
        <v>0.11756492860384737</v>
      </c>
      <c r="BY40" s="73">
        <v>0.26509298117715263</v>
      </c>
      <c r="CA40" s="86">
        <v>-1.3949457116406001</v>
      </c>
      <c r="CB40" s="86">
        <v>-0.40155331072449996</v>
      </c>
      <c r="CC40" s="86">
        <v>1.8127250425380002</v>
      </c>
      <c r="CD40" s="86">
        <v>1.2400567680225998</v>
      </c>
      <c r="CE40" s="86">
        <v>-1.9183980218933008</v>
      </c>
      <c r="CF40" s="86">
        <v>-2.5857412680222023</v>
      </c>
      <c r="CG40" s="86">
        <v>-0.81642183425420001</v>
      </c>
      <c r="CI40" s="89">
        <v>90.038221526188352</v>
      </c>
      <c r="CJ40" s="89">
        <v>92.069611923602977</v>
      </c>
      <c r="CK40" s="89">
        <v>85.613063866605572</v>
      </c>
      <c r="CL40" s="89">
        <v>87.395194448930951</v>
      </c>
      <c r="CM40" s="89">
        <v>87.712931133669713</v>
      </c>
      <c r="CN40" s="89">
        <v>74.641518941586369</v>
      </c>
      <c r="CO40" s="89">
        <v>11.689999999999996</v>
      </c>
      <c r="CQ40" s="89">
        <v>73.951580519888168</v>
      </c>
      <c r="CR40" s="89">
        <v>75.838724525641624</v>
      </c>
      <c r="CS40" s="89">
        <v>71.288425998582539</v>
      </c>
      <c r="CT40" s="89">
        <v>69.847460499250602</v>
      </c>
      <c r="CU40" s="89">
        <v>60.638710491309915</v>
      </c>
      <c r="CV40" s="89">
        <v>44.188930456341744</v>
      </c>
      <c r="CW40" s="89">
        <v>34.861257333604584</v>
      </c>
      <c r="CY40" s="63">
        <v>343.83971000000003</v>
      </c>
      <c r="CZ40" s="64">
        <v>772.65684999999996</v>
      </c>
      <c r="DA40" s="64">
        <v>551.93685999999991</v>
      </c>
      <c r="DB40" s="64">
        <v>402.81894</v>
      </c>
      <c r="DC40" s="64">
        <v>191.43415000000005</v>
      </c>
      <c r="DD40" s="64">
        <v>168.41435000000001</v>
      </c>
      <c r="DE40" s="64">
        <v>134.68819999999999</v>
      </c>
      <c r="DF40" s="7"/>
      <c r="DG40" s="63">
        <v>360.97999999999996</v>
      </c>
      <c r="DH40" s="64">
        <v>784.74</v>
      </c>
      <c r="DI40" s="64">
        <v>538.73</v>
      </c>
      <c r="DJ40" s="64">
        <v>385.48</v>
      </c>
      <c r="DK40" s="64">
        <v>214.3</v>
      </c>
      <c r="DL40" s="64">
        <v>168.41435000000001</v>
      </c>
      <c r="DM40" s="64">
        <v>217.70000000000002</v>
      </c>
      <c r="DO40" s="59">
        <v>3</v>
      </c>
      <c r="DQ40" s="75">
        <f ca="1">OtherCostSummary!C40</f>
        <v>1921.0345576668744</v>
      </c>
      <c r="DR40" s="76">
        <f ca="1">OtherCostSummary!D40</f>
        <v>1935.8789821967912</v>
      </c>
      <c r="DS40" s="76">
        <f ca="1">OtherCostSummary!E40</f>
        <v>1955.7585583924974</v>
      </c>
      <c r="DU40" s="90">
        <f t="shared" ca="1" si="15"/>
        <v>62.568591946153298</v>
      </c>
      <c r="DV40" s="90">
        <f t="shared" ca="1" si="15"/>
        <v>63.052078688950822</v>
      </c>
      <c r="DW40" s="91">
        <f t="shared" ca="1" si="15"/>
        <v>63.699561622606247</v>
      </c>
      <c r="DY40" s="75">
        <f ca="1">OtherCostSummary!G40</f>
        <v>1585.9304857502905</v>
      </c>
      <c r="DZ40" s="76">
        <f ca="1">OtherCostSummary!H40</f>
        <v>1600.7749102802072</v>
      </c>
      <c r="EA40" s="77">
        <f ca="1">OtherCostSummary!I40</f>
        <v>1620.6544864759135</v>
      </c>
      <c r="EC40" s="90">
        <f t="shared" ca="1" si="14"/>
        <v>51.654165731609886</v>
      </c>
      <c r="ED40" s="90">
        <f t="shared" ca="1" si="14"/>
        <v>52.137652474407403</v>
      </c>
      <c r="EE40" s="91">
        <f t="shared" ca="1" si="14"/>
        <v>52.785135408062828</v>
      </c>
    </row>
    <row r="41" spans="1:135">
      <c r="A41" s="87" t="s">
        <v>185</v>
      </c>
      <c r="B41" s="87" t="s">
        <v>75</v>
      </c>
      <c r="C41" s="54" t="s">
        <v>186</v>
      </c>
      <c r="D41" s="54" t="s">
        <v>187</v>
      </c>
      <c r="E41" s="88" t="s">
        <v>188</v>
      </c>
      <c r="F41" s="95">
        <v>2.3496240897684428E-2</v>
      </c>
      <c r="G41" s="95"/>
      <c r="H41" s="96">
        <v>4.6157130237924386</v>
      </c>
      <c r="I41" s="96"/>
      <c r="J41" s="96">
        <v>74.154309999999995</v>
      </c>
      <c r="K41" s="96"/>
      <c r="L41" s="96">
        <v>129.52164000000002</v>
      </c>
      <c r="M41" s="96"/>
      <c r="N41" s="96">
        <v>496.29508161000007</v>
      </c>
      <c r="O41" s="56"/>
      <c r="P41" s="82">
        <v>15239.539999999997</v>
      </c>
      <c r="R41" s="83">
        <v>0.82876797382400191</v>
      </c>
      <c r="T41" s="84">
        <v>2427.8352011934317</v>
      </c>
      <c r="V41" s="85">
        <v>70.601125691392483</v>
      </c>
      <c r="X41" s="85">
        <v>83.698037659385506</v>
      </c>
      <c r="Z41" s="85">
        <v>115.73431889585247</v>
      </c>
      <c r="AB41" s="85">
        <v>8.5915267756047573</v>
      </c>
      <c r="AD41" s="85">
        <v>52.541598538705792</v>
      </c>
      <c r="AF41" s="85">
        <v>41.179432601186164</v>
      </c>
      <c r="AH41" s="85">
        <v>502.29345202087683</v>
      </c>
      <c r="AJ41" s="63">
        <v>82.241990000000001</v>
      </c>
      <c r="AK41" s="64">
        <v>134.45785999999998</v>
      </c>
      <c r="AL41" s="64">
        <v>307.37385</v>
      </c>
      <c r="AM41" s="64">
        <v>324.42419999999993</v>
      </c>
      <c r="AN41" s="65">
        <v>87.762090000000001</v>
      </c>
      <c r="AP41" s="63">
        <v>198.15010000000001</v>
      </c>
      <c r="AQ41" s="64">
        <v>2.1027</v>
      </c>
      <c r="AR41" s="64">
        <v>104.06976</v>
      </c>
      <c r="AS41" s="64">
        <v>0</v>
      </c>
      <c r="AT41" s="65">
        <v>0</v>
      </c>
      <c r="AV41" s="63">
        <v>183.22037</v>
      </c>
      <c r="AW41" s="64">
        <v>1047.3423600000001</v>
      </c>
      <c r="AX41" s="64">
        <v>831.98428999999999</v>
      </c>
      <c r="AY41" s="64">
        <v>1191.4075700000001</v>
      </c>
      <c r="AZ41" s="65">
        <v>6.12683</v>
      </c>
      <c r="BB41" s="67">
        <v>5.6201163834736369E-2</v>
      </c>
      <c r="BC41" s="68">
        <v>0.32126263889446049</v>
      </c>
      <c r="BD41" s="68">
        <v>0.25520353108236171</v>
      </c>
      <c r="BE41" s="68">
        <v>0.36545331742052012</v>
      </c>
      <c r="BF41" s="69">
        <v>1.8793487679212623E-3</v>
      </c>
      <c r="BH41" s="70">
        <v>63.278319999999994</v>
      </c>
      <c r="BI41" s="71">
        <v>88.511619999999994</v>
      </c>
      <c r="BJ41" s="71">
        <v>102.09664000000001</v>
      </c>
      <c r="BK41" s="71">
        <v>67.757639999999995</v>
      </c>
      <c r="BL41" s="71">
        <v>19.22372</v>
      </c>
      <c r="BM41" s="71">
        <v>27.175370000000001</v>
      </c>
      <c r="BN41" s="72">
        <v>5.1454899999999997</v>
      </c>
      <c r="BO41" s="71"/>
      <c r="BP41" s="73">
        <v>0.35000079941376322</v>
      </c>
      <c r="BQ41" s="73">
        <v>3.7453140944528347E-2</v>
      </c>
      <c r="BR41" s="73">
        <v>0.3499925585434509</v>
      </c>
      <c r="BS41" s="73">
        <v>0.28065604898565061</v>
      </c>
      <c r="BT41" s="73">
        <v>0.10331542187676014</v>
      </c>
      <c r="BU41" s="73">
        <v>0.23129389779077084</v>
      </c>
      <c r="BV41" s="73">
        <v>6.6843095907528904E-2</v>
      </c>
      <c r="BW41" s="73"/>
      <c r="BX41" s="73">
        <v>0.13585946905872237</v>
      </c>
      <c r="BY41" s="73">
        <v>0.28000843415091281</v>
      </c>
      <c r="CA41" s="86">
        <v>-2.3721087559781999</v>
      </c>
      <c r="CB41" s="86">
        <v>-1.5927502316200002</v>
      </c>
      <c r="CC41" s="86">
        <v>3.6682548560788053</v>
      </c>
      <c r="CD41" s="86">
        <v>-0.19564803624520044</v>
      </c>
      <c r="CE41" s="86">
        <v>-3.2222979122267992</v>
      </c>
      <c r="CF41" s="86">
        <v>-4.3794115041593997</v>
      </c>
      <c r="CG41" s="86">
        <v>1.6277270202034999</v>
      </c>
      <c r="CI41" s="89">
        <v>118.94182082488194</v>
      </c>
      <c r="CJ41" s="89">
        <v>122.60761120119253</v>
      </c>
      <c r="CK41" s="89">
        <v>114.41857523242514</v>
      </c>
      <c r="CL41" s="89">
        <v>120.09555993674915</v>
      </c>
      <c r="CM41" s="89">
        <v>120.45030165892128</v>
      </c>
      <c r="CN41" s="89">
        <v>96.579301962443807</v>
      </c>
      <c r="CO41" s="89">
        <v>72.808229458915477</v>
      </c>
      <c r="CQ41" s="89">
        <v>88.918028062010322</v>
      </c>
      <c r="CR41" s="89">
        <v>95.116470389709448</v>
      </c>
      <c r="CS41" s="89">
        <v>84.517213793721055</v>
      </c>
      <c r="CT41" s="89">
        <v>84.47432453190568</v>
      </c>
      <c r="CU41" s="89">
        <v>79.373587776953343</v>
      </c>
      <c r="CV41" s="89">
        <v>59.613013854409971</v>
      </c>
      <c r="CW41" s="89">
        <v>31.805736708973736</v>
      </c>
      <c r="CY41" s="63">
        <v>427.73271999999997</v>
      </c>
      <c r="CZ41" s="64">
        <v>984.84730999999999</v>
      </c>
      <c r="DA41" s="64">
        <v>691.87798999999995</v>
      </c>
      <c r="DB41" s="64">
        <v>482.84553</v>
      </c>
      <c r="DC41" s="64">
        <v>237.87849999999997</v>
      </c>
      <c r="DD41" s="64">
        <v>216.10231000000002</v>
      </c>
      <c r="DE41" s="64">
        <v>157.75456</v>
      </c>
      <c r="DF41" s="7"/>
      <c r="DG41" s="63">
        <v>450.33000000000004</v>
      </c>
      <c r="DH41" s="64">
        <v>979.96</v>
      </c>
      <c r="DI41" s="64">
        <v>667.88000000000011</v>
      </c>
      <c r="DJ41" s="64">
        <v>485.04</v>
      </c>
      <c r="DK41" s="64">
        <v>266.31</v>
      </c>
      <c r="DL41" s="64">
        <v>216.10231000000002</v>
      </c>
      <c r="DM41" s="64">
        <v>270.23</v>
      </c>
      <c r="DO41" s="59">
        <v>3</v>
      </c>
      <c r="DQ41" s="75">
        <f ca="1">OtherCostSummary!C41</f>
        <v>2512.980842756057</v>
      </c>
      <c r="DR41" s="76">
        <f ca="1">OtherCostSummary!D41</f>
        <v>2538.344680254987</v>
      </c>
      <c r="DS41" s="76">
        <f ca="1">OtherCostSummary!E41</f>
        <v>2574.003375904214</v>
      </c>
      <c r="DU41" s="90">
        <f t="shared" ca="1" si="15"/>
        <v>73.077149656726789</v>
      </c>
      <c r="DV41" s="90">
        <f t="shared" ca="1" si="15"/>
        <v>73.814726687654485</v>
      </c>
      <c r="DW41" s="91">
        <f t="shared" ca="1" si="15"/>
        <v>74.851676828374352</v>
      </c>
      <c r="DY41" s="75">
        <f ca="1">OtherCostSummary!G41</f>
        <v>2010.6873907351801</v>
      </c>
      <c r="DZ41" s="76">
        <f ca="1">OtherCostSummary!H41</f>
        <v>2036.0512282341101</v>
      </c>
      <c r="EA41" s="77">
        <f ca="1">OtherCostSummary!I41</f>
        <v>2071.7099238833371</v>
      </c>
      <c r="EC41" s="90">
        <f t="shared" ca="1" si="14"/>
        <v>58.470522681939805</v>
      </c>
      <c r="ED41" s="90">
        <f t="shared" ca="1" si="14"/>
        <v>59.208099712867508</v>
      </c>
      <c r="EE41" s="91">
        <f t="shared" ca="1" si="14"/>
        <v>60.245049853587382</v>
      </c>
    </row>
    <row r="42" spans="1:135">
      <c r="A42" s="87" t="s">
        <v>189</v>
      </c>
      <c r="B42" s="87" t="s">
        <v>75</v>
      </c>
      <c r="C42" s="54" t="s">
        <v>190</v>
      </c>
      <c r="D42" s="54" t="s">
        <v>191</v>
      </c>
      <c r="E42" s="88" t="s">
        <v>192</v>
      </c>
      <c r="F42" s="95">
        <v>2.3496240897684428E-2</v>
      </c>
      <c r="G42" s="95"/>
      <c r="H42" s="96">
        <v>4.6157130237924386</v>
      </c>
      <c r="I42" s="96"/>
      <c r="J42" s="96">
        <v>88.955609999999993</v>
      </c>
      <c r="K42" s="96"/>
      <c r="L42" s="96">
        <v>131.33103999999997</v>
      </c>
      <c r="M42" s="96"/>
      <c r="N42" s="96">
        <v>525.98853007000025</v>
      </c>
      <c r="O42" s="56"/>
      <c r="P42" s="82">
        <v>11187.800000000001</v>
      </c>
      <c r="R42" s="83">
        <v>0.71004957276750069</v>
      </c>
      <c r="T42" s="84">
        <v>2009.1780778328605</v>
      </c>
      <c r="V42" s="85">
        <v>58.149534105760971</v>
      </c>
      <c r="X42" s="85">
        <v>65.709248300020761</v>
      </c>
      <c r="Z42" s="85">
        <v>75.420993526107551</v>
      </c>
      <c r="AB42" s="85">
        <v>2.6057543445115243</v>
      </c>
      <c r="AD42" s="85">
        <v>56.753121247229316</v>
      </c>
      <c r="AF42" s="85">
        <v>16.837928186060616</v>
      </c>
      <c r="AH42" s="85">
        <v>399.43409316726974</v>
      </c>
      <c r="AJ42" s="63">
        <v>24.19021</v>
      </c>
      <c r="AK42" s="64">
        <v>105.01685999999999</v>
      </c>
      <c r="AL42" s="64">
        <v>421.55801000000002</v>
      </c>
      <c r="AM42" s="64">
        <v>230.36794999999995</v>
      </c>
      <c r="AN42" s="65">
        <v>87.762090000000001</v>
      </c>
      <c r="AP42" s="63">
        <v>256.20188000000002</v>
      </c>
      <c r="AQ42" s="64">
        <v>2.1027</v>
      </c>
      <c r="AR42" s="64">
        <v>76.715299999999999</v>
      </c>
      <c r="AS42" s="64">
        <v>0</v>
      </c>
      <c r="AT42" s="65">
        <v>0</v>
      </c>
      <c r="AV42" s="63">
        <v>13.23659</v>
      </c>
      <c r="AW42" s="64">
        <v>818.01003000000003</v>
      </c>
      <c r="AX42" s="64">
        <v>1596.0495000000001</v>
      </c>
      <c r="AY42" s="64">
        <v>830.95473000000004</v>
      </c>
      <c r="AZ42" s="65">
        <v>10.13927</v>
      </c>
      <c r="BB42" s="67">
        <v>4.0498806794826564E-3</v>
      </c>
      <c r="BC42" s="68">
        <v>0.25027918943776517</v>
      </c>
      <c r="BD42" s="68">
        <v>0.48832894526067167</v>
      </c>
      <c r="BE42" s="68">
        <v>0.254239763152876</v>
      </c>
      <c r="BF42" s="69">
        <v>3.102221469204539E-3</v>
      </c>
      <c r="BH42" s="70">
        <v>68.162800000000004</v>
      </c>
      <c r="BI42" s="71">
        <v>72.766680000000008</v>
      </c>
      <c r="BJ42" s="71">
        <v>112.81972000000002</v>
      </c>
      <c r="BK42" s="71">
        <v>48.082210000000003</v>
      </c>
      <c r="BL42" s="71">
        <v>17.33005</v>
      </c>
      <c r="BM42" s="71">
        <v>14.278690000000001</v>
      </c>
      <c r="BN42" s="72">
        <v>5.1454899999999997</v>
      </c>
      <c r="BO42" s="71"/>
      <c r="BP42" s="73">
        <v>0.35000079941376322</v>
      </c>
      <c r="BQ42" s="73">
        <v>8.5554614474060171E-3</v>
      </c>
      <c r="BR42" s="73">
        <v>0.34035733964185183</v>
      </c>
      <c r="BS42" s="73">
        <v>6.4569313871020939E-2</v>
      </c>
      <c r="BT42" s="73">
        <v>8.8252375051631554E-2</v>
      </c>
      <c r="BU42" s="73">
        <v>0.11382237353365651</v>
      </c>
      <c r="BV42" s="73">
        <v>6.6843095907528904E-2</v>
      </c>
      <c r="BW42" s="73"/>
      <c r="BX42" s="73">
        <v>0.11606028847296701</v>
      </c>
      <c r="BY42" s="73">
        <v>0.19879727035082406</v>
      </c>
      <c r="CA42" s="86">
        <v>-0.44880592642019979</v>
      </c>
      <c r="CB42" s="86">
        <v>-1.3485087776091005</v>
      </c>
      <c r="CC42" s="86">
        <v>4.1368424156482035</v>
      </c>
      <c r="CD42" s="86">
        <v>1.1123056087815</v>
      </c>
      <c r="CE42" s="86">
        <v>-3.1158290033239</v>
      </c>
      <c r="CF42" s="86">
        <v>-3.943084354432199</v>
      </c>
      <c r="CG42" s="86">
        <v>-7.2404340752200147E-2</v>
      </c>
      <c r="CI42" s="89">
        <v>74.146693203925977</v>
      </c>
      <c r="CJ42" s="89">
        <v>83.597112863402856</v>
      </c>
      <c r="CK42" s="89">
        <v>70.686697633045895</v>
      </c>
      <c r="CL42" s="89">
        <v>75.117018856388114</v>
      </c>
      <c r="CM42" s="89">
        <v>75.628687669815847</v>
      </c>
      <c r="CN42" s="89">
        <v>70.300302501555421</v>
      </c>
      <c r="CO42" s="89">
        <v>53.548301252791788</v>
      </c>
      <c r="CQ42" s="89">
        <v>70.290125933317498</v>
      </c>
      <c r="CR42" s="89">
        <v>71.76540373083067</v>
      </c>
      <c r="CS42" s="89">
        <v>68.6810264995041</v>
      </c>
      <c r="CT42" s="89">
        <v>64.933280903725375</v>
      </c>
      <c r="CU42" s="89">
        <v>61.830122576347492</v>
      </c>
      <c r="CV42" s="89">
        <v>49.489925229763948</v>
      </c>
      <c r="CW42" s="89">
        <v>31.670665210292757</v>
      </c>
      <c r="CY42" s="63">
        <v>441.45347000000004</v>
      </c>
      <c r="CZ42" s="64">
        <v>968.45564000000002</v>
      </c>
      <c r="DA42" s="64">
        <v>715.06356999999991</v>
      </c>
      <c r="DB42" s="64">
        <v>501.3452200000001</v>
      </c>
      <c r="DC42" s="64">
        <v>224.57840000000004</v>
      </c>
      <c r="DD42" s="64">
        <v>209.5085</v>
      </c>
      <c r="DE42" s="64">
        <v>157.29476999999997</v>
      </c>
      <c r="DF42" s="7"/>
      <c r="DG42" s="63">
        <v>450.33000000000004</v>
      </c>
      <c r="DH42" s="64">
        <v>979.96</v>
      </c>
      <c r="DI42" s="64">
        <v>667.88000000000011</v>
      </c>
      <c r="DJ42" s="64">
        <v>485.04</v>
      </c>
      <c r="DK42" s="64">
        <v>266.31</v>
      </c>
      <c r="DL42" s="64">
        <v>209.5085</v>
      </c>
      <c r="DM42" s="64">
        <v>270.23</v>
      </c>
      <c r="DO42" s="59">
        <v>3</v>
      </c>
      <c r="DQ42" s="75">
        <f ca="1">OtherCostSummary!C42</f>
        <v>2086.3644898964462</v>
      </c>
      <c r="DR42" s="76">
        <f ca="1">OtherCostSummary!D42</f>
        <v>2099.5575751878141</v>
      </c>
      <c r="DS42" s="76">
        <f ca="1">OtherCostSummary!E42</f>
        <v>2116.9601425256969</v>
      </c>
      <c r="DU42" s="90">
        <f t="shared" ca="1" si="15"/>
        <v>60.383459485652651</v>
      </c>
      <c r="DV42" s="90">
        <f t="shared" ca="1" si="15"/>
        <v>60.76529311781038</v>
      </c>
      <c r="DW42" s="91">
        <f t="shared" ca="1" si="15"/>
        <v>61.268957374407051</v>
      </c>
      <c r="DY42" s="75">
        <f ca="1">OtherCostSummary!G42</f>
        <v>1686.9303967291764</v>
      </c>
      <c r="DZ42" s="76">
        <f ca="1">OtherCostSummary!H42</f>
        <v>1700.1234820205443</v>
      </c>
      <c r="EA42" s="77">
        <f ca="1">OtherCostSummary!I42</f>
        <v>1717.5260493584271</v>
      </c>
      <c r="EC42" s="90">
        <f t="shared" ca="1" si="14"/>
        <v>48.823057408855718</v>
      </c>
      <c r="ED42" s="90">
        <f t="shared" ca="1" si="14"/>
        <v>49.204891041013454</v>
      </c>
      <c r="EE42" s="91">
        <f t="shared" ca="1" si="14"/>
        <v>49.708555297610125</v>
      </c>
    </row>
    <row r="43" spans="1:135">
      <c r="A43" s="87" t="s">
        <v>193</v>
      </c>
      <c r="B43" s="87" t="s">
        <v>75</v>
      </c>
      <c r="C43" s="54" t="s">
        <v>194</v>
      </c>
      <c r="D43" s="54" t="s">
        <v>195</v>
      </c>
      <c r="E43" s="88" t="s">
        <v>196</v>
      </c>
      <c r="F43" s="95">
        <v>2.3496240897684428E-2</v>
      </c>
      <c r="G43" s="95"/>
      <c r="H43" s="96">
        <v>4.6157130237924386</v>
      </c>
      <c r="I43" s="96"/>
      <c r="J43" s="96">
        <v>79.897559999999999</v>
      </c>
      <c r="K43" s="96"/>
      <c r="L43" s="96">
        <v>123.3721</v>
      </c>
      <c r="M43" s="96"/>
      <c r="N43" s="96">
        <v>579.46729714999981</v>
      </c>
      <c r="O43" s="56"/>
      <c r="P43" s="82">
        <v>11092.170000000004</v>
      </c>
      <c r="R43" s="83">
        <v>0.77084569367380529</v>
      </c>
      <c r="T43" s="84">
        <v>2152.4369684286944</v>
      </c>
      <c r="V43" s="85">
        <v>62.419549764552791</v>
      </c>
      <c r="X43" s="85">
        <v>72.859230177003141</v>
      </c>
      <c r="Z43" s="85">
        <v>86.895456720982878</v>
      </c>
      <c r="AB43" s="85">
        <v>4.8009458759857049</v>
      </c>
      <c r="AD43" s="85">
        <v>55.400678570797318</v>
      </c>
      <c r="AF43" s="85">
        <v>23.37633612766345</v>
      </c>
      <c r="AH43" s="85">
        <v>382.78644823790694</v>
      </c>
      <c r="AJ43" s="63">
        <v>11.887840000000001</v>
      </c>
      <c r="AK43" s="64">
        <v>132.51001000000002</v>
      </c>
      <c r="AL43" s="64">
        <v>401.74430999999998</v>
      </c>
      <c r="AM43" s="64">
        <v>267.06281000000001</v>
      </c>
      <c r="AN43" s="65">
        <v>87.762090000000001</v>
      </c>
      <c r="AP43" s="63">
        <v>268.50425000000001</v>
      </c>
      <c r="AQ43" s="64">
        <v>2.1027</v>
      </c>
      <c r="AR43" s="64">
        <v>98.478799999999993</v>
      </c>
      <c r="AS43" s="64">
        <v>0</v>
      </c>
      <c r="AT43" s="65">
        <v>0</v>
      </c>
      <c r="AV43" s="63">
        <v>10.49192</v>
      </c>
      <c r="AW43" s="64">
        <v>1032.1653000000001</v>
      </c>
      <c r="AX43" s="64">
        <v>1276.4854</v>
      </c>
      <c r="AY43" s="64">
        <v>937.58611000000008</v>
      </c>
      <c r="AZ43" s="65">
        <v>5.7454799999999997</v>
      </c>
      <c r="BB43" s="67">
        <v>3.2159395981861262E-3</v>
      </c>
      <c r="BC43" s="68">
        <v>0.31637500668549345</v>
      </c>
      <c r="BD43" s="68">
        <v>0.39126298564671258</v>
      </c>
      <c r="BE43" s="68">
        <v>0.28738498748163283</v>
      </c>
      <c r="BF43" s="69">
        <v>1.7610805879749772E-3</v>
      </c>
      <c r="BH43" s="70">
        <v>68.915319999999994</v>
      </c>
      <c r="BI43" s="71">
        <v>96.293109999999999</v>
      </c>
      <c r="BJ43" s="71">
        <v>119.66764000000001</v>
      </c>
      <c r="BK43" s="71">
        <v>80.427639999999997</v>
      </c>
      <c r="BL43" s="71">
        <v>13.393720000000002</v>
      </c>
      <c r="BM43" s="71">
        <v>18.748360000000002</v>
      </c>
      <c r="BN43" s="72">
        <v>5.2132999999999994</v>
      </c>
      <c r="BO43" s="71"/>
      <c r="BP43" s="73">
        <v>0.35000079941376322</v>
      </c>
      <c r="BQ43" s="73">
        <v>8.5554614474060171E-3</v>
      </c>
      <c r="BR43" s="73">
        <v>0.34035733964185177</v>
      </c>
      <c r="BS43" s="73">
        <v>0.22599383555995381</v>
      </c>
      <c r="BT43" s="73">
        <v>5.6921219631256806E-2</v>
      </c>
      <c r="BU43" s="73">
        <v>0.15012744698960145</v>
      </c>
      <c r="BV43" s="73">
        <v>6.6843095907528904E-2</v>
      </c>
      <c r="BW43" s="73"/>
      <c r="BX43" s="73">
        <v>0.11606028847296701</v>
      </c>
      <c r="BY43" s="73">
        <v>0.24808706129380012</v>
      </c>
      <c r="CA43" s="86">
        <v>-2.3175491458879005</v>
      </c>
      <c r="CB43" s="86">
        <v>-1.0982382048777999</v>
      </c>
      <c r="CC43" s="86">
        <v>5.0027728812797978</v>
      </c>
      <c r="CD43" s="86">
        <v>4.6412820474119005</v>
      </c>
      <c r="CE43" s="86">
        <v>-5.7387065911645996</v>
      </c>
      <c r="CF43" s="86">
        <v>-4.9069382716074994</v>
      </c>
      <c r="CG43" s="86">
        <v>-0.91511737892650036</v>
      </c>
      <c r="CI43" s="89">
        <v>88.295360037414966</v>
      </c>
      <c r="CJ43" s="89">
        <v>93.734555698305954</v>
      </c>
      <c r="CK43" s="89">
        <v>82.256646429581906</v>
      </c>
      <c r="CL43" s="89">
        <v>85.751537223183362</v>
      </c>
      <c r="CM43" s="89">
        <v>89.387280672207268</v>
      </c>
      <c r="CN43" s="89">
        <v>80.668324654834791</v>
      </c>
      <c r="CO43" s="89">
        <v>66.118462798082163</v>
      </c>
      <c r="CQ43" s="89">
        <v>77.106240019424732</v>
      </c>
      <c r="CR43" s="89">
        <v>80.378283416091662</v>
      </c>
      <c r="CS43" s="89">
        <v>75.067218709524852</v>
      </c>
      <c r="CT43" s="89">
        <v>76.028035337800134</v>
      </c>
      <c r="CU43" s="89">
        <v>63.309670353806204</v>
      </c>
      <c r="CV43" s="89">
        <v>53.585487841059084</v>
      </c>
      <c r="CW43" s="89">
        <v>31.787129061477618</v>
      </c>
      <c r="CY43" s="63">
        <v>420.24757</v>
      </c>
      <c r="CZ43" s="64">
        <v>960.02833999999996</v>
      </c>
      <c r="DA43" s="64">
        <v>718.94417999999996</v>
      </c>
      <c r="DB43" s="64">
        <v>541.91036000000008</v>
      </c>
      <c r="DC43" s="64">
        <v>198.50979999999998</v>
      </c>
      <c r="DD43" s="64">
        <v>204.02146999999999</v>
      </c>
      <c r="DE43" s="64">
        <v>157.77108999999996</v>
      </c>
      <c r="DF43" s="7"/>
      <c r="DG43" s="63">
        <v>450.33000000000004</v>
      </c>
      <c r="DH43" s="64">
        <v>979.96</v>
      </c>
      <c r="DI43" s="64">
        <v>667.88000000000011</v>
      </c>
      <c r="DJ43" s="64">
        <v>485.04</v>
      </c>
      <c r="DK43" s="64">
        <v>266.31</v>
      </c>
      <c r="DL43" s="64">
        <v>204.02146999999999</v>
      </c>
      <c r="DM43" s="64">
        <v>270.23</v>
      </c>
      <c r="DO43" s="59">
        <v>3</v>
      </c>
      <c r="DQ43" s="75">
        <f ca="1">OtherCostSummary!C43</f>
        <v>2231.5401417866497</v>
      </c>
      <c r="DR43" s="76">
        <f ca="1">OtherCostSummary!D43</f>
        <v>2248.0024310488188</v>
      </c>
      <c r="DS43" s="76">
        <f ca="1">OtherCostSummary!E43</f>
        <v>2270.3088043429038</v>
      </c>
      <c r="DU43" s="90">
        <f t="shared" ca="1" si="15"/>
        <v>64.713500546096668</v>
      </c>
      <c r="DV43" s="90">
        <f t="shared" ca="1" si="15"/>
        <v>65.190898350961803</v>
      </c>
      <c r="DW43" s="91">
        <f t="shared" ca="1" si="15"/>
        <v>65.837771545540534</v>
      </c>
      <c r="DY43" s="75">
        <f ca="1">OtherCostSummary!G43</f>
        <v>1848.7536935487428</v>
      </c>
      <c r="DZ43" s="76">
        <f ca="1">OtherCostSummary!H43</f>
        <v>1865.215982810912</v>
      </c>
      <c r="EA43" s="77">
        <f ca="1">OtherCostSummary!I43</f>
        <v>1887.522356104997</v>
      </c>
      <c r="EC43" s="90">
        <f t="shared" ca="1" si="14"/>
        <v>53.612893139030582</v>
      </c>
      <c r="ED43" s="90">
        <f t="shared" ca="1" si="14"/>
        <v>54.090290943895724</v>
      </c>
      <c r="EE43" s="91">
        <f t="shared" ca="1" si="14"/>
        <v>54.737164138474455</v>
      </c>
    </row>
    <row r="44" spans="1:135">
      <c r="A44" s="87" t="s">
        <v>197</v>
      </c>
      <c r="B44" s="87"/>
      <c r="C44" s="54" t="s">
        <v>198</v>
      </c>
      <c r="D44" s="54" t="s">
        <v>199</v>
      </c>
      <c r="E44" s="88" t="s">
        <v>200</v>
      </c>
      <c r="F44" s="95">
        <v>2.3496240897684428E-2</v>
      </c>
      <c r="G44" s="95"/>
      <c r="H44" s="96">
        <v>4.6157130237924386</v>
      </c>
      <c r="I44" s="96"/>
      <c r="J44" s="96">
        <v>91.84893000000001</v>
      </c>
      <c r="K44" s="96"/>
      <c r="L44" s="96">
        <v>132.43972999999997</v>
      </c>
      <c r="M44" s="96"/>
      <c r="N44" s="96">
        <v>529.93177698000011</v>
      </c>
      <c r="O44" s="56"/>
      <c r="P44" s="82">
        <v>12781.960000000001</v>
      </c>
      <c r="R44" s="83">
        <v>0.73274857835552443</v>
      </c>
      <c r="T44" s="84">
        <v>2073.6494416039495</v>
      </c>
      <c r="V44" s="85">
        <v>60.074160513083939</v>
      </c>
      <c r="X44" s="85">
        <v>68.722659987273488</v>
      </c>
      <c r="Z44" s="85">
        <v>81.728660587179064</v>
      </c>
      <c r="AB44" s="85">
        <v>4.8903044972524725</v>
      </c>
      <c r="AD44" s="85">
        <v>55.92030409016477</v>
      </c>
      <c r="AF44" s="85">
        <v>22.306681820305414</v>
      </c>
      <c r="AH44" s="85">
        <v>439.99472422769605</v>
      </c>
      <c r="AJ44" s="63">
        <v>33.218110000000003</v>
      </c>
      <c r="AK44" s="64">
        <v>112.11971000000001</v>
      </c>
      <c r="AL44" s="64">
        <v>402.32138999999995</v>
      </c>
      <c r="AM44" s="64">
        <v>251.34904999999998</v>
      </c>
      <c r="AN44" s="65">
        <v>87.762090000000001</v>
      </c>
      <c r="AP44" s="63">
        <v>247.17397</v>
      </c>
      <c r="AQ44" s="64">
        <v>2.1027</v>
      </c>
      <c r="AR44" s="64">
        <v>76.080870000000004</v>
      </c>
      <c r="AS44" s="64">
        <v>0</v>
      </c>
      <c r="AT44" s="65">
        <v>0</v>
      </c>
      <c r="AV44" s="63">
        <v>32.593820000000001</v>
      </c>
      <c r="AW44" s="64">
        <v>873.33697999999993</v>
      </c>
      <c r="AX44" s="64">
        <v>1463.15707</v>
      </c>
      <c r="AY44" s="64">
        <v>888.71158999999989</v>
      </c>
      <c r="AZ44" s="65">
        <v>10.59032</v>
      </c>
      <c r="BB44" s="67">
        <v>9.9724397008731334E-3</v>
      </c>
      <c r="BC44" s="68">
        <v>0.26720710771528605</v>
      </c>
      <c r="BD44" s="68">
        <v>0.4476690873754966</v>
      </c>
      <c r="BE44" s="68">
        <v>0.27191113968053099</v>
      </c>
      <c r="BF44" s="69">
        <v>3.2402255278132712E-3</v>
      </c>
      <c r="BH44" s="70">
        <v>67.349139999999991</v>
      </c>
      <c r="BI44" s="71">
        <v>75.20129</v>
      </c>
      <c r="BJ44" s="71">
        <v>109.52950999999999</v>
      </c>
      <c r="BK44" s="71">
        <v>61.390410000000003</v>
      </c>
      <c r="BL44" s="71">
        <v>13.393720000000002</v>
      </c>
      <c r="BM44" s="71">
        <v>14.281690000000001</v>
      </c>
      <c r="BN44" s="72">
        <v>5.1454899999999997</v>
      </c>
      <c r="BO44" s="71"/>
      <c r="BP44" s="73">
        <v>0.35000079941376322</v>
      </c>
      <c r="BQ44" s="73">
        <v>8.5554614474060171E-3</v>
      </c>
      <c r="BR44" s="73">
        <v>0.34035735461460132</v>
      </c>
      <c r="BS44" s="73">
        <v>0.17587951509153887</v>
      </c>
      <c r="BT44" s="73">
        <v>5.6921219631256806E-2</v>
      </c>
      <c r="BU44" s="73">
        <v>0.11382237353365651</v>
      </c>
      <c r="BV44" s="73">
        <v>6.6843095907528904E-2</v>
      </c>
      <c r="BW44" s="73"/>
      <c r="BX44" s="73">
        <v>0.11606028847296701</v>
      </c>
      <c r="BY44" s="73">
        <v>0.23095985851482842</v>
      </c>
      <c r="CA44" s="86">
        <v>-0.70669108346070075</v>
      </c>
      <c r="CB44" s="86">
        <v>-1.4674286454089995</v>
      </c>
      <c r="CC44" s="86">
        <v>4.4081589856057004</v>
      </c>
      <c r="CD44" s="86">
        <v>0.70232303538079854</v>
      </c>
      <c r="CE44" s="86">
        <v>-3.5490735998663006</v>
      </c>
      <c r="CF44" s="86">
        <v>-4.3329900092789995</v>
      </c>
      <c r="CG44" s="86">
        <v>0.43421704702299996</v>
      </c>
      <c r="CI44" s="89">
        <v>80.416423657721353</v>
      </c>
      <c r="CJ44" s="89">
        <v>88.834115854183949</v>
      </c>
      <c r="CK44" s="89">
        <v>77.599356241868193</v>
      </c>
      <c r="CL44" s="89">
        <v>82.606051635948006</v>
      </c>
      <c r="CM44" s="89">
        <v>83.100638821416155</v>
      </c>
      <c r="CN44" s="89">
        <v>75.919669887954754</v>
      </c>
      <c r="CO44" s="89">
        <v>59.583860352343201</v>
      </c>
      <c r="CQ44" s="89">
        <v>73.286334631164351</v>
      </c>
      <c r="CR44" s="89">
        <v>75.567841384382959</v>
      </c>
      <c r="CS44" s="89">
        <v>70.760663895471296</v>
      </c>
      <c r="CT44" s="89">
        <v>70.268138201707231</v>
      </c>
      <c r="CU44" s="89">
        <v>62.760781512784597</v>
      </c>
      <c r="CV44" s="89">
        <v>50.791819981594067</v>
      </c>
      <c r="CW44" s="89">
        <v>31.674660945151192</v>
      </c>
      <c r="CY44" s="63">
        <v>437.97946999999999</v>
      </c>
      <c r="CZ44" s="64">
        <v>974.57541000000015</v>
      </c>
      <c r="DA44" s="64">
        <v>719.14574000000005</v>
      </c>
      <c r="DB44" s="64">
        <v>494.58375999999993</v>
      </c>
      <c r="DC44" s="64">
        <v>222.78227999999999</v>
      </c>
      <c r="DD44" s="64">
        <v>208.82398000000001</v>
      </c>
      <c r="DE44" s="64">
        <v>157.29165999999998</v>
      </c>
      <c r="DF44" s="7"/>
      <c r="DG44" s="63">
        <v>450.33000000000004</v>
      </c>
      <c r="DH44" s="64">
        <v>979.96</v>
      </c>
      <c r="DI44" s="64">
        <v>667.88000000000011</v>
      </c>
      <c r="DJ44" s="64">
        <v>485.04</v>
      </c>
      <c r="DK44" s="64">
        <v>266.31</v>
      </c>
      <c r="DL44" s="64">
        <v>208.82398000000001</v>
      </c>
      <c r="DM44" s="64">
        <v>270.23</v>
      </c>
      <c r="DO44" s="59">
        <v>3</v>
      </c>
      <c r="DQ44" s="75">
        <f ca="1">OtherCostSummary!C44</f>
        <v>2152.7374133275935</v>
      </c>
      <c r="DR44" s="76">
        <f ca="1">OtherCostSummary!D44</f>
        <v>2168.6648754360831</v>
      </c>
      <c r="DS44" s="76">
        <f ca="1">OtherCostSummary!E44</f>
        <v>2190.1690079996497</v>
      </c>
      <c r="DU44" s="90">
        <f t="shared" ca="1" si="15"/>
        <v>62.365359503934322</v>
      </c>
      <c r="DV44" s="90">
        <f t="shared" ca="1" si="15"/>
        <v>62.826782199629392</v>
      </c>
      <c r="DW44" s="91">
        <f t="shared" ca="1" si="15"/>
        <v>63.449762480384607</v>
      </c>
      <c r="DY44" s="75">
        <f ca="1">OtherCostSummary!G44</f>
        <v>1712.7426890998975</v>
      </c>
      <c r="DZ44" s="76">
        <f ca="1">OtherCostSummary!H44</f>
        <v>1728.6701512083871</v>
      </c>
      <c r="EA44" s="77">
        <f ca="1">OtherCostSummary!I44</f>
        <v>1750.1742837719537</v>
      </c>
      <c r="EC44" s="90">
        <f t="shared" ca="1" si="14"/>
        <v>49.618598572289315</v>
      </c>
      <c r="ED44" s="90">
        <f t="shared" ca="1" si="14"/>
        <v>50.080021267984378</v>
      </c>
      <c r="EE44" s="91">
        <f t="shared" ca="1" si="14"/>
        <v>50.7030015487396</v>
      </c>
    </row>
    <row r="45" spans="1:135">
      <c r="A45" s="87" t="s">
        <v>201</v>
      </c>
      <c r="B45" s="87"/>
      <c r="C45" s="54" t="s">
        <v>202</v>
      </c>
      <c r="D45" s="54" t="s">
        <v>203</v>
      </c>
      <c r="E45" s="88" t="s">
        <v>204</v>
      </c>
      <c r="F45" s="95">
        <v>2.3496240897684428E-2</v>
      </c>
      <c r="G45" s="95"/>
      <c r="H45" s="96">
        <v>4.6157130237924386</v>
      </c>
      <c r="I45" s="96"/>
      <c r="J45" s="96">
        <v>91.880030000000005</v>
      </c>
      <c r="K45" s="96"/>
      <c r="L45" s="96">
        <v>132.01366000000002</v>
      </c>
      <c r="M45" s="96"/>
      <c r="N45" s="96">
        <v>557.21704153000007</v>
      </c>
      <c r="O45" s="56"/>
      <c r="P45" s="82">
        <v>11639.16</v>
      </c>
      <c r="R45" s="83">
        <v>0.74343973902845262</v>
      </c>
      <c r="T45" s="84">
        <v>2166.2060269713979</v>
      </c>
      <c r="V45" s="85">
        <v>62.829934088109219</v>
      </c>
      <c r="X45" s="85">
        <v>73.849480109557803</v>
      </c>
      <c r="Z45" s="85">
        <v>90.148253345559496</v>
      </c>
      <c r="AB45" s="85">
        <v>4.9387901675045764</v>
      </c>
      <c r="AD45" s="85">
        <v>55.189063671794528</v>
      </c>
      <c r="AF45" s="85">
        <v>24.522421262501684</v>
      </c>
      <c r="AH45" s="85">
        <v>405.11573239967333</v>
      </c>
      <c r="AJ45" s="63">
        <v>39.134309999999999</v>
      </c>
      <c r="AK45" s="64">
        <v>105.0292</v>
      </c>
      <c r="AL45" s="64">
        <v>400.17057999999997</v>
      </c>
      <c r="AM45" s="64">
        <v>280.62166000000002</v>
      </c>
      <c r="AN45" s="65">
        <v>87.762090000000001</v>
      </c>
      <c r="AP45" s="63">
        <v>241.25776999999999</v>
      </c>
      <c r="AQ45" s="64">
        <v>2.1027</v>
      </c>
      <c r="AR45" s="64">
        <v>82.622889999999998</v>
      </c>
      <c r="AS45" s="64">
        <v>0</v>
      </c>
      <c r="AT45" s="65">
        <v>0</v>
      </c>
      <c r="AV45" s="63">
        <v>50.570610000000002</v>
      </c>
      <c r="AW45" s="64">
        <v>818.10679000000005</v>
      </c>
      <c r="AX45" s="64">
        <v>1418.2225500000002</v>
      </c>
      <c r="AY45" s="64">
        <v>970.99397999999997</v>
      </c>
      <c r="AZ45" s="65">
        <v>8.9623999999999988</v>
      </c>
      <c r="BB45" s="67">
        <v>1.5479900213426281E-2</v>
      </c>
      <c r="BC45" s="68">
        <v>0.25042631427871825</v>
      </c>
      <c r="BD45" s="68">
        <v>0.43412455484383061</v>
      </c>
      <c r="BE45" s="68">
        <v>0.29722579811154409</v>
      </c>
      <c r="BF45" s="69">
        <v>2.743432552480812E-3</v>
      </c>
      <c r="BH45" s="70">
        <v>66.207939999999994</v>
      </c>
      <c r="BI45" s="71">
        <v>73.142609999999991</v>
      </c>
      <c r="BJ45" s="71">
        <v>111.17334</v>
      </c>
      <c r="BK45" s="71">
        <v>82.06841</v>
      </c>
      <c r="BL45" s="71">
        <v>13.393720000000002</v>
      </c>
      <c r="BM45" s="71">
        <v>20.175940000000004</v>
      </c>
      <c r="BN45" s="72">
        <v>5.1454899999999997</v>
      </c>
      <c r="BO45" s="71"/>
      <c r="BP45" s="73">
        <v>0.35000077720782535</v>
      </c>
      <c r="BQ45" s="73">
        <v>8.7688885260622882E-3</v>
      </c>
      <c r="BR45" s="73">
        <v>0.34241678145774679</v>
      </c>
      <c r="BS45" s="73">
        <v>0.27910617681015992</v>
      </c>
      <c r="BT45" s="73">
        <v>5.6921219631256806E-2</v>
      </c>
      <c r="BU45" s="73">
        <v>0.16769559264330386</v>
      </c>
      <c r="BV45" s="73">
        <v>6.6843095907528904E-2</v>
      </c>
      <c r="BW45" s="73"/>
      <c r="BX45" s="73">
        <v>0.11620651056778696</v>
      </c>
      <c r="BY45" s="73">
        <v>0.26720804238918283</v>
      </c>
      <c r="CA45" s="86">
        <v>-1.2151794071943014</v>
      </c>
      <c r="CB45" s="86">
        <v>-2.0995028127837001</v>
      </c>
      <c r="CC45" s="86">
        <v>3.590679587879503</v>
      </c>
      <c r="CD45" s="86">
        <v>4.557755144537099</v>
      </c>
      <c r="CE45" s="86">
        <v>-4.9547128711868984</v>
      </c>
      <c r="CF45" s="86">
        <v>-4.9268902309926972</v>
      </c>
      <c r="CG45" s="86">
        <v>-0.2747488877990002</v>
      </c>
      <c r="CI45" s="89">
        <v>90.190002075114734</v>
      </c>
      <c r="CJ45" s="89">
        <v>99.23109643433439</v>
      </c>
      <c r="CK45" s="89">
        <v>85.760425621824652</v>
      </c>
      <c r="CL45" s="89">
        <v>89.343534297154434</v>
      </c>
      <c r="CM45" s="89">
        <v>90.52593258850122</v>
      </c>
      <c r="CN45" s="89">
        <v>80.582855226280913</v>
      </c>
      <c r="CO45" s="89">
        <v>65.823959869261429</v>
      </c>
      <c r="CQ45" s="89">
        <v>77.575737717854778</v>
      </c>
      <c r="CR45" s="89">
        <v>82.411005931144871</v>
      </c>
      <c r="CS45" s="89">
        <v>75.124675881441078</v>
      </c>
      <c r="CT45" s="89">
        <v>77.502903486964016</v>
      </c>
      <c r="CU45" s="89">
        <v>64.684961767963443</v>
      </c>
      <c r="CV45" s="89">
        <v>53.580821677641588</v>
      </c>
      <c r="CW45" s="89">
        <v>31.677815374298543</v>
      </c>
      <c r="CY45" s="63">
        <v>433.38215000000002</v>
      </c>
      <c r="CZ45" s="64">
        <v>959.26168000000007</v>
      </c>
      <c r="DA45" s="64">
        <v>702.24689000000001</v>
      </c>
      <c r="DB45" s="64">
        <v>539.27399000000003</v>
      </c>
      <c r="DC45" s="64">
        <v>210.53286</v>
      </c>
      <c r="DD45" s="64">
        <v>203.85391000000001</v>
      </c>
      <c r="DE45" s="64">
        <v>157.26337000000001</v>
      </c>
      <c r="DF45" s="7"/>
      <c r="DG45" s="63">
        <v>450.33000000000004</v>
      </c>
      <c r="DH45" s="64">
        <v>979.96</v>
      </c>
      <c r="DI45" s="64">
        <v>667.88000000000011</v>
      </c>
      <c r="DJ45" s="64">
        <v>485.04</v>
      </c>
      <c r="DK45" s="64">
        <v>266.31</v>
      </c>
      <c r="DL45" s="64">
        <v>203.85391000000001</v>
      </c>
      <c r="DM45" s="64">
        <v>270.23</v>
      </c>
      <c r="DO45" s="59">
        <v>3</v>
      </c>
      <c r="DQ45" s="75">
        <f ca="1">OtherCostSummary!C45</f>
        <v>2245.6706279977698</v>
      </c>
      <c r="DR45" s="76">
        <f ca="1">OtherCostSummary!D45</f>
        <v>2262.7059598273577</v>
      </c>
      <c r="DS45" s="76">
        <f ca="1">OtherCostSummary!E45</f>
        <v>2285.8718969725714</v>
      </c>
      <c r="DU45" s="90">
        <f t="shared" ca="1" si="15"/>
        <v>65.134772862750282</v>
      </c>
      <c r="DV45" s="90">
        <f t="shared" ca="1" si="15"/>
        <v>65.628875807112649</v>
      </c>
      <c r="DW45" s="91">
        <f t="shared" ca="1" si="15"/>
        <v>66.300794491577776</v>
      </c>
      <c r="DY45" s="75">
        <f ca="1">OtherCostSummary!G45</f>
        <v>1840.5548955980964</v>
      </c>
      <c r="DZ45" s="76">
        <f ca="1">OtherCostSummary!H45</f>
        <v>1857.5902274276843</v>
      </c>
      <c r="EA45" s="77">
        <f ca="1">OtherCostSummary!I45</f>
        <v>1880.7561645728981</v>
      </c>
      <c r="EC45" s="90">
        <f t="shared" ca="1" si="14"/>
        <v>53.384554071089774</v>
      </c>
      <c r="ED45" s="90">
        <f t="shared" ca="1" si="14"/>
        <v>53.878657015452141</v>
      </c>
      <c r="EE45" s="91">
        <f t="shared" ca="1" si="14"/>
        <v>54.550575699917275</v>
      </c>
    </row>
    <row r="46" spans="1:135">
      <c r="A46" s="87" t="s">
        <v>205</v>
      </c>
      <c r="B46" s="87"/>
      <c r="C46" s="54" t="s">
        <v>206</v>
      </c>
      <c r="D46" s="54" t="s">
        <v>206</v>
      </c>
      <c r="E46" s="88" t="s">
        <v>207</v>
      </c>
      <c r="F46" s="95">
        <v>2.3496240897684428E-2</v>
      </c>
      <c r="G46" s="95"/>
      <c r="H46" s="96">
        <v>4.6157130237924386</v>
      </c>
      <c r="I46" s="96"/>
      <c r="J46" s="96">
        <v>89.834210000000013</v>
      </c>
      <c r="K46" s="96"/>
      <c r="L46" s="96">
        <v>125.63681999999997</v>
      </c>
      <c r="M46" s="96"/>
      <c r="N46" s="96">
        <v>582.14639714999987</v>
      </c>
      <c r="O46" s="56"/>
      <c r="P46" s="82">
        <v>11265.240000000002</v>
      </c>
      <c r="R46" s="83">
        <v>0.78448559630224601</v>
      </c>
      <c r="T46" s="84">
        <v>2141.9736430839525</v>
      </c>
      <c r="V46" s="85">
        <v>63.034045846760435</v>
      </c>
      <c r="X46" s="85">
        <v>73.507297918682184</v>
      </c>
      <c r="Z46" s="85">
        <v>85.823360606290308</v>
      </c>
      <c r="AB46" s="85">
        <v>4.8322937704778353</v>
      </c>
      <c r="AD46" s="85">
        <v>54.022157299306087</v>
      </c>
      <c r="AF46" s="85">
        <v>24.155349643738933</v>
      </c>
      <c r="AH46" s="85">
        <v>385.75973190016379</v>
      </c>
      <c r="AJ46" s="63">
        <v>37.920379999999994</v>
      </c>
      <c r="AK46" s="64">
        <v>133.69826999999998</v>
      </c>
      <c r="AL46" s="64">
        <v>373.72363999999999</v>
      </c>
      <c r="AM46" s="64">
        <v>275.38731000000001</v>
      </c>
      <c r="AN46" s="65">
        <v>87.762090000000001</v>
      </c>
      <c r="AP46" s="63">
        <v>242.47172</v>
      </c>
      <c r="AQ46" s="64">
        <v>2.1027</v>
      </c>
      <c r="AR46" s="64">
        <v>99.33735999999999</v>
      </c>
      <c r="AS46" s="64">
        <v>0</v>
      </c>
      <c r="AT46" s="65">
        <v>0</v>
      </c>
      <c r="AV46" s="63">
        <v>47.337919999999997</v>
      </c>
      <c r="AW46" s="64">
        <v>1011.24256</v>
      </c>
      <c r="AX46" s="64">
        <v>1187.7605100000001</v>
      </c>
      <c r="AY46" s="64">
        <v>1011.08046</v>
      </c>
      <c r="AZ46" s="65">
        <v>6.2581600000000002</v>
      </c>
      <c r="BB46" s="67">
        <v>1.4504462954928347E-2</v>
      </c>
      <c r="BC46" s="68">
        <v>0.30984737500014592</v>
      </c>
      <c r="BD46" s="68">
        <v>0.36393293825799278</v>
      </c>
      <c r="BE46" s="68">
        <v>0.30979770713461668</v>
      </c>
      <c r="BF46" s="69">
        <v>1.9175166523162487E-3</v>
      </c>
      <c r="BH46" s="70">
        <v>66.369239999999991</v>
      </c>
      <c r="BI46" s="71">
        <v>91.620739999999998</v>
      </c>
      <c r="BJ46" s="71">
        <v>111.19749</v>
      </c>
      <c r="BK46" s="71">
        <v>82.069720000000004</v>
      </c>
      <c r="BL46" s="71">
        <v>13.393720000000002</v>
      </c>
      <c r="BM46" s="71">
        <v>15.301760000000002</v>
      </c>
      <c r="BN46" s="72">
        <v>5.14499</v>
      </c>
      <c r="BO46" s="71"/>
      <c r="BP46" s="73">
        <v>0.35000077720782535</v>
      </c>
      <c r="BQ46" s="73">
        <v>8.5554614474060171E-3</v>
      </c>
      <c r="BR46" s="73">
        <v>0.3437939001018146</v>
      </c>
      <c r="BS46" s="73">
        <v>0.27910617681015992</v>
      </c>
      <c r="BT46" s="73">
        <v>5.6921219631256806E-2</v>
      </c>
      <c r="BU46" s="73">
        <v>0.12315908670391888</v>
      </c>
      <c r="BV46" s="73">
        <v>6.6843095907528904E-2</v>
      </c>
      <c r="BW46" s="73"/>
      <c r="BX46" s="73">
        <v>0.1160602814813779</v>
      </c>
      <c r="BY46" s="73">
        <v>0.26785610507105961</v>
      </c>
      <c r="CA46" s="86">
        <v>-1.664545530299899</v>
      </c>
      <c r="CB46" s="86">
        <v>-0.41624890877599996</v>
      </c>
      <c r="CC46" s="86">
        <v>3.0758200106941</v>
      </c>
      <c r="CD46" s="86">
        <v>3.8850942046519013</v>
      </c>
      <c r="CE46" s="86">
        <v>-5.2303114151901999</v>
      </c>
      <c r="CF46" s="86">
        <v>-5.342681638544903</v>
      </c>
      <c r="CG46" s="86">
        <v>-0.83141827143819991</v>
      </c>
      <c r="CI46" s="89">
        <v>89.220642921088285</v>
      </c>
      <c r="CJ46" s="89">
        <v>94.808812199549934</v>
      </c>
      <c r="CK46" s="89">
        <v>83.627724737892947</v>
      </c>
      <c r="CL46" s="89">
        <v>88.844942340427778</v>
      </c>
      <c r="CM46" s="89">
        <v>90.029232241728934</v>
      </c>
      <c r="CN46" s="89">
        <v>78.561109220808618</v>
      </c>
      <c r="CO46" s="89">
        <v>11.689999999999996</v>
      </c>
      <c r="CQ46" s="89">
        <v>77.51652997043837</v>
      </c>
      <c r="CR46" s="89">
        <v>80.844135086292269</v>
      </c>
      <c r="CS46" s="89">
        <v>74.751546104740015</v>
      </c>
      <c r="CT46" s="89">
        <v>77.225154259891269</v>
      </c>
      <c r="CU46" s="89">
        <v>64.601709982906556</v>
      </c>
      <c r="CV46" s="89">
        <v>50.155800002430354</v>
      </c>
      <c r="CW46" s="89">
        <v>33.48494762356065</v>
      </c>
      <c r="CY46" s="63">
        <v>428.00741999999997</v>
      </c>
      <c r="CZ46" s="64">
        <v>969.59031000000004</v>
      </c>
      <c r="DA46" s="64">
        <v>702.18561000000011</v>
      </c>
      <c r="DB46" s="64">
        <v>531.51697000000001</v>
      </c>
      <c r="DC46" s="64">
        <v>206.58803</v>
      </c>
      <c r="DD46" s="64">
        <v>185.15725000000003</v>
      </c>
      <c r="DE46" s="64">
        <v>137.82341999999997</v>
      </c>
      <c r="DF46" s="7"/>
      <c r="DG46" s="63">
        <v>450.33000000000004</v>
      </c>
      <c r="DH46" s="64">
        <v>979.96</v>
      </c>
      <c r="DI46" s="64">
        <v>667.88000000000011</v>
      </c>
      <c r="DJ46" s="64">
        <v>485.04</v>
      </c>
      <c r="DK46" s="64">
        <v>266.31</v>
      </c>
      <c r="DL46" s="64">
        <v>185.15725000000003</v>
      </c>
      <c r="DM46" s="64">
        <v>270.23</v>
      </c>
      <c r="DO46" s="59">
        <v>3</v>
      </c>
      <c r="DQ46" s="75">
        <f ca="1">OtherCostSummary!C46</f>
        <v>2220.0878019284542</v>
      </c>
      <c r="DR46" s="76">
        <f ca="1">OtherCostSummary!D46</f>
        <v>2236.9395979486612</v>
      </c>
      <c r="DS46" s="76">
        <f ca="1">OtherCostSummary!E46</f>
        <v>2259.8302313798026</v>
      </c>
      <c r="DU46" s="90">
        <f t="shared" ca="1" si="15"/>
        <v>65.332790971745368</v>
      </c>
      <c r="DV46" s="90">
        <f t="shared" ca="1" si="15"/>
        <v>65.828705982822996</v>
      </c>
      <c r="DW46" s="91">
        <f t="shared" ca="1" si="15"/>
        <v>66.50233202944537</v>
      </c>
      <c r="DY46" s="75">
        <f ca="1">OtherCostSummary!G46</f>
        <v>1834.3280700282903</v>
      </c>
      <c r="DZ46" s="76">
        <f ca="1">OtherCostSummary!H46</f>
        <v>1851.1798660484974</v>
      </c>
      <c r="EA46" s="77">
        <f ca="1">OtherCostSummary!I46</f>
        <v>1874.0704994796388</v>
      </c>
      <c r="EC46" s="90">
        <f t="shared" ca="1" si="14"/>
        <v>53.980645390990475</v>
      </c>
      <c r="ED46" s="90">
        <f t="shared" ca="1" si="14"/>
        <v>54.47656040206811</v>
      </c>
      <c r="EE46" s="91">
        <f t="shared" ca="1" si="14"/>
        <v>55.150186448690476</v>
      </c>
    </row>
    <row r="47" spans="1:135">
      <c r="A47" s="87" t="s">
        <v>208</v>
      </c>
      <c r="B47" s="87" t="s">
        <v>75</v>
      </c>
      <c r="C47" s="54" t="s">
        <v>209</v>
      </c>
      <c r="D47" s="54" t="s">
        <v>209</v>
      </c>
      <c r="E47" s="88" t="s">
        <v>210</v>
      </c>
      <c r="F47" s="95">
        <v>2.3496240897684428E-2</v>
      </c>
      <c r="G47" s="95"/>
      <c r="H47" s="96">
        <v>4.6157130237924386</v>
      </c>
      <c r="I47" s="96"/>
      <c r="J47" s="96">
        <v>69.866919999999993</v>
      </c>
      <c r="K47" s="96"/>
      <c r="L47" s="96">
        <v>133.04447000000002</v>
      </c>
      <c r="M47" s="96"/>
      <c r="N47" s="96">
        <v>533.9562591199998</v>
      </c>
      <c r="O47" s="56"/>
      <c r="P47" s="82">
        <v>10650.900000000001</v>
      </c>
      <c r="R47" s="83">
        <v>0.81916879379502694</v>
      </c>
      <c r="T47" s="84">
        <v>2044.4933921736658</v>
      </c>
      <c r="V47" s="85">
        <v>59.469766421394198</v>
      </c>
      <c r="X47" s="85">
        <v>68.057037293943836</v>
      </c>
      <c r="Z47" s="85">
        <v>85.434218620541401</v>
      </c>
      <c r="AB47" s="85">
        <v>4.7983520267221795</v>
      </c>
      <c r="AD47" s="85">
        <v>51.696663070929986</v>
      </c>
      <c r="AF47" s="85">
        <v>34.773974619317073</v>
      </c>
      <c r="AH47" s="85">
        <v>359.10668754886774</v>
      </c>
      <c r="AJ47" s="63">
        <v>33.657660000000007</v>
      </c>
      <c r="AK47" s="64">
        <v>128.1771</v>
      </c>
      <c r="AL47" s="64">
        <v>357.23876999999999</v>
      </c>
      <c r="AM47" s="64">
        <v>369.85795999999999</v>
      </c>
      <c r="AN47" s="65">
        <v>87.762090000000001</v>
      </c>
      <c r="AP47" s="63">
        <v>246.73443</v>
      </c>
      <c r="AQ47" s="64">
        <v>2.1027</v>
      </c>
      <c r="AR47" s="64">
        <v>97.577100000000002</v>
      </c>
      <c r="AS47" s="64">
        <v>0</v>
      </c>
      <c r="AT47" s="65">
        <v>0</v>
      </c>
      <c r="AV47" s="63">
        <v>25.639389999999999</v>
      </c>
      <c r="AW47" s="64">
        <v>998.41489999999999</v>
      </c>
      <c r="AX47" s="64">
        <v>997.62520999999992</v>
      </c>
      <c r="AY47" s="64">
        <v>1233.9707800000001</v>
      </c>
      <c r="AZ47" s="65">
        <v>7.3911499999999997</v>
      </c>
      <c r="BB47" s="67">
        <v>7.8575128603255284E-3</v>
      </c>
      <c r="BC47" s="68">
        <v>0.30597677700953985</v>
      </c>
      <c r="BD47" s="68">
        <v>0.30573476659779952</v>
      </c>
      <c r="BE47" s="68">
        <v>0.37816583284999855</v>
      </c>
      <c r="BF47" s="69">
        <v>2.2651106823366324E-3</v>
      </c>
      <c r="BH47" s="70">
        <v>65.855990000000006</v>
      </c>
      <c r="BI47" s="71">
        <v>132.08330000000001</v>
      </c>
      <c r="BJ47" s="71">
        <v>109.99342</v>
      </c>
      <c r="BK47" s="71">
        <v>75.875029999999995</v>
      </c>
      <c r="BL47" s="71">
        <v>37.733910000000002</v>
      </c>
      <c r="BM47" s="71">
        <v>29.115349999999999</v>
      </c>
      <c r="BN47" s="72">
        <v>5.14499</v>
      </c>
      <c r="BO47" s="71"/>
      <c r="BP47" s="73">
        <v>0.35000079941376322</v>
      </c>
      <c r="BQ47" s="73">
        <v>0.17584204457324787</v>
      </c>
      <c r="BR47" s="73">
        <v>0.34999257351620044</v>
      </c>
      <c r="BS47" s="73">
        <v>0.28065604898565061</v>
      </c>
      <c r="BT47" s="73">
        <v>0.34999650782922159</v>
      </c>
      <c r="BU47" s="73">
        <v>0.24879865299929688</v>
      </c>
      <c r="BV47" s="73">
        <v>6.6843095907528904E-2</v>
      </c>
      <c r="BW47" s="73"/>
      <c r="BX47" s="73">
        <v>0.23067631739017963</v>
      </c>
      <c r="BY47" s="73">
        <v>0.3262966679114731</v>
      </c>
      <c r="CA47" s="86">
        <v>-2.1942082699219991</v>
      </c>
      <c r="CB47" s="86">
        <v>-2.4872199311939998</v>
      </c>
      <c r="CC47" s="86">
        <v>2.4937016771610967</v>
      </c>
      <c r="CD47" s="86">
        <v>-2.2011897407588998</v>
      </c>
      <c r="CE47" s="86">
        <v>0.86321057914669952</v>
      </c>
      <c r="CF47" s="86">
        <v>-3.0727049418938002</v>
      </c>
      <c r="CG47" s="86">
        <v>2.3178144036582</v>
      </c>
      <c r="CI47" s="89">
        <v>90.506557549098872</v>
      </c>
      <c r="CJ47" s="89">
        <v>91.81759322596659</v>
      </c>
      <c r="CK47" s="89">
        <v>85.130932103048934</v>
      </c>
      <c r="CL47" s="89">
        <v>88.226869193543692</v>
      </c>
      <c r="CM47" s="89">
        <v>88.451028547003062</v>
      </c>
      <c r="CN47" s="89">
        <v>67.983455802236691</v>
      </c>
      <c r="CO47" s="89">
        <v>40.297125385759436</v>
      </c>
      <c r="CQ47" s="89">
        <v>68.151508251064413</v>
      </c>
      <c r="CR47" s="89">
        <v>81.173081106860636</v>
      </c>
      <c r="CS47" s="89">
        <v>66.031444908304664</v>
      </c>
      <c r="CT47" s="89">
        <v>64.942702296496932</v>
      </c>
      <c r="CU47" s="89">
        <v>70.671053650104128</v>
      </c>
      <c r="CV47" s="89">
        <v>46.367500666922702</v>
      </c>
      <c r="CW47" s="89">
        <v>28.872176892231959</v>
      </c>
      <c r="CY47" s="63">
        <v>422.94119000000001</v>
      </c>
      <c r="CZ47" s="64">
        <v>980.66364999999996</v>
      </c>
      <c r="DA47" s="64">
        <v>691.69545000000005</v>
      </c>
      <c r="DB47" s="64">
        <v>463.08574999999996</v>
      </c>
      <c r="DC47" s="64">
        <v>274.13218000000001</v>
      </c>
      <c r="DD47" s="64">
        <v>212.84325999999999</v>
      </c>
      <c r="DE47" s="64">
        <v>157.18316000000002</v>
      </c>
      <c r="DF47" s="7"/>
      <c r="DG47" s="63">
        <v>450.33000000000004</v>
      </c>
      <c r="DH47" s="64">
        <v>979.96</v>
      </c>
      <c r="DI47" s="64">
        <v>667.88000000000011</v>
      </c>
      <c r="DJ47" s="64">
        <v>485.04</v>
      </c>
      <c r="DK47" s="64">
        <v>266.31</v>
      </c>
      <c r="DL47" s="64">
        <v>212.84325999999999</v>
      </c>
      <c r="DM47" s="64">
        <v>270.23</v>
      </c>
      <c r="DO47" s="59">
        <v>3</v>
      </c>
      <c r="DQ47" s="75">
        <f ca="1">OtherCostSummary!C47</f>
        <v>2125.5913692775807</v>
      </c>
      <c r="DR47" s="76">
        <f ca="1">OtherCostSummary!D47</f>
        <v>2147.7524777855765</v>
      </c>
      <c r="DS47" s="76">
        <f ca="1">OtherCostSummary!E47</f>
        <v>2178.6070799484014</v>
      </c>
      <c r="DU47" s="90">
        <f t="shared" ca="1" si="15"/>
        <v>61.828726237101797</v>
      </c>
      <c r="DV47" s="90">
        <f t="shared" ca="1" si="15"/>
        <v>62.47334360375833</v>
      </c>
      <c r="DW47" s="91">
        <f t="shared" ca="1" si="15"/>
        <v>63.370835369039803</v>
      </c>
      <c r="DY47" s="75">
        <f ca="1">OtherCostSummary!G47</f>
        <v>1766.484681728713</v>
      </c>
      <c r="DZ47" s="76">
        <f ca="1">OtherCostSummary!H47</f>
        <v>1788.6457902367088</v>
      </c>
      <c r="EA47" s="77">
        <f ca="1">OtherCostSummary!I47</f>
        <v>1819.5003923995337</v>
      </c>
      <c r="EC47" s="90">
        <f t="shared" ca="1" si="14"/>
        <v>51.383111244829074</v>
      </c>
      <c r="ED47" s="90">
        <f t="shared" ca="1" si="14"/>
        <v>52.027728611485614</v>
      </c>
      <c r="EE47" s="91">
        <f t="shared" ca="1" si="14"/>
        <v>52.925220376767079</v>
      </c>
    </row>
    <row r="48" spans="1:135">
      <c r="A48" s="87" t="s">
        <v>211</v>
      </c>
      <c r="B48" s="87" t="s">
        <v>70</v>
      </c>
      <c r="C48" s="54" t="s">
        <v>212</v>
      </c>
      <c r="D48" s="54" t="s">
        <v>212</v>
      </c>
      <c r="E48" s="88" t="s">
        <v>213</v>
      </c>
      <c r="F48" s="95">
        <v>2.3496240897684428E-2</v>
      </c>
      <c r="G48" s="95"/>
      <c r="H48" s="96">
        <v>4.6157130237924386</v>
      </c>
      <c r="I48" s="96"/>
      <c r="J48" s="96">
        <v>83.500690000000006</v>
      </c>
      <c r="K48" s="96"/>
      <c r="L48" s="96">
        <v>122.39792999999999</v>
      </c>
      <c r="M48" s="96"/>
      <c r="N48" s="96">
        <v>527.18894233999993</v>
      </c>
      <c r="O48" s="56"/>
      <c r="P48" s="82">
        <v>11410.860000000002</v>
      </c>
      <c r="R48" s="83">
        <v>0.78326746626982169</v>
      </c>
      <c r="T48" s="84">
        <v>2160.6125728321285</v>
      </c>
      <c r="V48" s="85">
        <v>62.670872350412132</v>
      </c>
      <c r="X48" s="85">
        <v>73.370246712476927</v>
      </c>
      <c r="Z48" s="85">
        <v>88.61311241957111</v>
      </c>
      <c r="AB48" s="85">
        <v>4.8268701304371406</v>
      </c>
      <c r="AD48" s="85">
        <v>55.200126094956033</v>
      </c>
      <c r="AF48" s="85">
        <v>24.298231195951796</v>
      </c>
      <c r="AH48" s="85">
        <v>390.89648453768103</v>
      </c>
      <c r="AJ48" s="63">
        <v>38.932980000000001</v>
      </c>
      <c r="AK48" s="64">
        <v>133.70606000000001</v>
      </c>
      <c r="AL48" s="64">
        <v>371.77715999999998</v>
      </c>
      <c r="AM48" s="64">
        <v>280.08971999999994</v>
      </c>
      <c r="AN48" s="65">
        <v>87.762090000000001</v>
      </c>
      <c r="AP48" s="63">
        <v>241.45910999999998</v>
      </c>
      <c r="AQ48" s="64">
        <v>2.1027</v>
      </c>
      <c r="AR48" s="64">
        <v>101.08668</v>
      </c>
      <c r="AS48" s="64">
        <v>0</v>
      </c>
      <c r="AT48" s="65">
        <v>0</v>
      </c>
      <c r="AV48" s="63">
        <v>50.444629999999997</v>
      </c>
      <c r="AW48" s="64">
        <v>1041.48206</v>
      </c>
      <c r="AX48" s="64">
        <v>1195.3831600000001</v>
      </c>
      <c r="AY48" s="64">
        <v>968.99286999999993</v>
      </c>
      <c r="AZ48" s="65">
        <v>6.1398199999999994</v>
      </c>
      <c r="BB48" s="67">
        <v>1.5462227880341456E-2</v>
      </c>
      <c r="BC48" s="68">
        <v>0.31923384005408417</v>
      </c>
      <c r="BD48" s="68">
        <v>0.36640742184535152</v>
      </c>
      <c r="BE48" s="68">
        <v>0.29701453990972049</v>
      </c>
      <c r="BF48" s="69">
        <v>1.8819703105023881E-3</v>
      </c>
      <c r="BH48" s="70">
        <v>66.488040000000012</v>
      </c>
      <c r="BI48" s="71">
        <v>91.550209999999993</v>
      </c>
      <c r="BJ48" s="71">
        <v>110.97459000000001</v>
      </c>
      <c r="BK48" s="71">
        <v>82.174390000000002</v>
      </c>
      <c r="BL48" s="71">
        <v>13.393720000000002</v>
      </c>
      <c r="BM48" s="71">
        <v>19.791820000000001</v>
      </c>
      <c r="BN48" s="72">
        <v>5.1499899999999998</v>
      </c>
      <c r="BO48" s="71"/>
      <c r="BP48" s="73">
        <v>0.35000079941376322</v>
      </c>
      <c r="BQ48" s="73">
        <v>8.5554614474060171E-3</v>
      </c>
      <c r="BR48" s="73">
        <v>0.34214185182966994</v>
      </c>
      <c r="BS48" s="73">
        <v>0.27910617681015992</v>
      </c>
      <c r="BT48" s="73">
        <v>5.6921219631256806E-2</v>
      </c>
      <c r="BU48" s="73">
        <v>0.16404684898049807</v>
      </c>
      <c r="BV48" s="73">
        <v>6.6843095907528904E-2</v>
      </c>
      <c r="BW48" s="73"/>
      <c r="BX48" s="73">
        <v>0.11606028847296701</v>
      </c>
      <c r="BY48" s="73">
        <v>0.26707866237325867</v>
      </c>
      <c r="CA48" s="86">
        <v>-1.4525265654975001</v>
      </c>
      <c r="CB48" s="86">
        <v>-0.41583462085680001</v>
      </c>
      <c r="CC48" s="86">
        <v>3.4079655688702069</v>
      </c>
      <c r="CD48" s="86">
        <v>4.1343006718581004</v>
      </c>
      <c r="CE48" s="86">
        <v>-5.2411579209070993</v>
      </c>
      <c r="CF48" s="86">
        <v>-5.0108314257415998</v>
      </c>
      <c r="CG48" s="86">
        <v>-0.86515612450320001</v>
      </c>
      <c r="CI48" s="89">
        <v>89.593830901369046</v>
      </c>
      <c r="CJ48" s="89">
        <v>94.802622482041158</v>
      </c>
      <c r="CK48" s="89">
        <v>85.293747255489563</v>
      </c>
      <c r="CL48" s="89">
        <v>88.810465327627668</v>
      </c>
      <c r="CM48" s="89">
        <v>90.002878459574518</v>
      </c>
      <c r="CN48" s="89">
        <v>81.670677003154168</v>
      </c>
      <c r="CO48" s="89">
        <v>66.120454226833346</v>
      </c>
      <c r="CQ48" s="89">
        <v>77.505220283850434</v>
      </c>
      <c r="CR48" s="89">
        <v>80.841319073199259</v>
      </c>
      <c r="CS48" s="89">
        <v>75.135855628004634</v>
      </c>
      <c r="CT48" s="89">
        <v>77.497665732959845</v>
      </c>
      <c r="CU48" s="89">
        <v>64.41562082953358</v>
      </c>
      <c r="CV48" s="89">
        <v>53.460365655316352</v>
      </c>
      <c r="CW48" s="89">
        <v>31.684168285099087</v>
      </c>
      <c r="CY48" s="63">
        <v>431.23133999999999</v>
      </c>
      <c r="CZ48" s="64">
        <v>969.16714000000013</v>
      </c>
      <c r="DA48" s="64">
        <v>699.17603999999994</v>
      </c>
      <c r="DB48" s="64">
        <v>534.15054000000009</v>
      </c>
      <c r="DC48" s="64">
        <v>206.71399000000002</v>
      </c>
      <c r="DD48" s="64">
        <v>203.66995000000003</v>
      </c>
      <c r="DE48" s="64">
        <v>157.29211999999998</v>
      </c>
      <c r="DF48" s="7"/>
      <c r="DG48" s="63">
        <v>450.33000000000004</v>
      </c>
      <c r="DH48" s="64">
        <v>979.96</v>
      </c>
      <c r="DI48" s="64">
        <v>667.88000000000011</v>
      </c>
      <c r="DJ48" s="64">
        <v>485.04</v>
      </c>
      <c r="DK48" s="64">
        <v>266.31</v>
      </c>
      <c r="DL48" s="64">
        <v>203.66995000000003</v>
      </c>
      <c r="DM48" s="64">
        <v>270.23</v>
      </c>
      <c r="DO48" s="59">
        <v>3</v>
      </c>
      <c r="DQ48" s="75">
        <f ca="1">OtherCostSummary!C48</f>
        <v>2239.9761412483867</v>
      </c>
      <c r="DR48" s="76">
        <f ca="1">OtherCostSummary!D48</f>
        <v>2256.8993780446999</v>
      </c>
      <c r="DS48" s="76">
        <f ca="1">OtherCostSummary!E48</f>
        <v>2279.8971726400009</v>
      </c>
      <c r="DU48" s="90">
        <f t="shared" ca="1" si="15"/>
        <v>64.972897307606971</v>
      </c>
      <c r="DV48" s="90">
        <f t="shared" ca="1" si="15"/>
        <v>65.463773842508971</v>
      </c>
      <c r="DW48" s="91">
        <f t="shared" ca="1" si="15"/>
        <v>66.130849405960817</v>
      </c>
      <c r="DY48" s="75">
        <f ca="1">OtherCostSummary!G48</f>
        <v>1849.0796567107056</v>
      </c>
      <c r="DZ48" s="76">
        <f ca="1">OtherCostSummary!H48</f>
        <v>1866.0028935070188</v>
      </c>
      <c r="EA48" s="77">
        <f ca="1">OtherCostSummary!I48</f>
        <v>1889.0006881023198</v>
      </c>
      <c r="EC48" s="90">
        <f t="shared" ca="1" si="14"/>
        <v>53.634527813360194</v>
      </c>
      <c r="ED48" s="90">
        <f t="shared" ca="1" si="14"/>
        <v>54.125404348262194</v>
      </c>
      <c r="EE48" s="91">
        <f t="shared" ca="1" si="14"/>
        <v>54.792479911714025</v>
      </c>
    </row>
    <row r="49" spans="1:135">
      <c r="A49" s="87" t="s">
        <v>214</v>
      </c>
      <c r="B49" s="87" t="s">
        <v>75</v>
      </c>
      <c r="C49" s="54" t="s">
        <v>215</v>
      </c>
      <c r="D49" s="54" t="s">
        <v>215</v>
      </c>
      <c r="E49" s="88" t="s">
        <v>216</v>
      </c>
      <c r="F49" s="95">
        <v>2.3496240897684428E-2</v>
      </c>
      <c r="G49" s="95"/>
      <c r="H49" s="96">
        <v>4.6157130237924386</v>
      </c>
      <c r="I49" s="96"/>
      <c r="J49" s="96">
        <v>94.703010000000006</v>
      </c>
      <c r="K49" s="96"/>
      <c r="L49" s="96">
        <v>132.34942999999998</v>
      </c>
      <c r="M49" s="96"/>
      <c r="N49" s="96">
        <v>582.41441518000011</v>
      </c>
      <c r="O49" s="56"/>
      <c r="P49" s="82">
        <v>11053.060000000001</v>
      </c>
      <c r="R49" s="83">
        <v>0.80321089615342922</v>
      </c>
      <c r="T49" s="84">
        <v>2159.3606493336847</v>
      </c>
      <c r="V49" s="85">
        <v>62.587574479531185</v>
      </c>
      <c r="X49" s="85">
        <v>72.924557580111525</v>
      </c>
      <c r="Z49" s="85">
        <v>84.797934284534435</v>
      </c>
      <c r="AB49" s="85">
        <v>4.8205464969101337</v>
      </c>
      <c r="AD49" s="85">
        <v>53.968399263808827</v>
      </c>
      <c r="AF49" s="85">
        <v>27.155955839184116</v>
      </c>
      <c r="AH49" s="85">
        <v>375.31002322410455</v>
      </c>
      <c r="AJ49" s="63">
        <v>32.59581</v>
      </c>
      <c r="AK49" s="64">
        <v>132.89306999999999</v>
      </c>
      <c r="AL49" s="64">
        <v>369.84821999999997</v>
      </c>
      <c r="AM49" s="64">
        <v>335.84197</v>
      </c>
      <c r="AN49" s="65">
        <v>87.762090000000001</v>
      </c>
      <c r="AP49" s="63">
        <v>247.79628</v>
      </c>
      <c r="AQ49" s="64">
        <v>2.1027</v>
      </c>
      <c r="AR49" s="64">
        <v>99.569800000000015</v>
      </c>
      <c r="AS49" s="64">
        <v>0</v>
      </c>
      <c r="AT49" s="65">
        <v>0</v>
      </c>
      <c r="AV49" s="63">
        <v>33.836800000000004</v>
      </c>
      <c r="AW49" s="64">
        <v>1033.511</v>
      </c>
      <c r="AX49" s="64">
        <v>1065.1032600000001</v>
      </c>
      <c r="AY49" s="64">
        <v>1127.8987100000002</v>
      </c>
      <c r="AZ49" s="65">
        <v>6.6964499999999996</v>
      </c>
      <c r="BB49" s="67">
        <v>1.0357000703834548E-2</v>
      </c>
      <c r="BC49" s="68">
        <v>0.31634416240367724</v>
      </c>
      <c r="BD49" s="68">
        <v>0.32601413885108732</v>
      </c>
      <c r="BE49" s="68">
        <v>0.34523500252163558</v>
      </c>
      <c r="BF49" s="69">
        <v>2.0496955197652511E-3</v>
      </c>
      <c r="BH49" s="70">
        <v>82.69541000000001</v>
      </c>
      <c r="BI49" s="71">
        <v>93.300250000000005</v>
      </c>
      <c r="BJ49" s="71">
        <v>142.99193</v>
      </c>
      <c r="BK49" s="71">
        <v>83.786000000000001</v>
      </c>
      <c r="BL49" s="71">
        <v>13.393720000000002</v>
      </c>
      <c r="BM49" s="71">
        <v>19.791820000000001</v>
      </c>
      <c r="BN49" s="72">
        <v>5.14499</v>
      </c>
      <c r="BO49" s="71"/>
      <c r="BP49" s="73">
        <v>0.50000113250283118</v>
      </c>
      <c r="BQ49" s="73">
        <v>8.5554614474060171E-3</v>
      </c>
      <c r="BR49" s="73">
        <v>0.48764161226567637</v>
      </c>
      <c r="BS49" s="73">
        <v>0.27910617681015992</v>
      </c>
      <c r="BT49" s="73">
        <v>5.6921219631256806E-2</v>
      </c>
      <c r="BU49" s="73">
        <v>0.16404684898049807</v>
      </c>
      <c r="BV49" s="73">
        <v>6.6843095907528904E-2</v>
      </c>
      <c r="BW49" s="73"/>
      <c r="BX49" s="73">
        <v>0.16328822826140152</v>
      </c>
      <c r="BY49" s="73">
        <v>0.33554986154464034</v>
      </c>
      <c r="CA49" s="86">
        <v>-1.3216937263652992</v>
      </c>
      <c r="CB49" s="86">
        <v>-0.94272025728600006</v>
      </c>
      <c r="CC49" s="86">
        <v>5.1108750684066013</v>
      </c>
      <c r="CD49" s="86">
        <v>3.8800649061666981</v>
      </c>
      <c r="CE49" s="86">
        <v>-5.6543685187420998</v>
      </c>
      <c r="CF49" s="86">
        <v>-4.8137930716350965</v>
      </c>
      <c r="CG49" s="86">
        <v>-1.0957828339643003</v>
      </c>
      <c r="CI49" s="89">
        <v>80.711319084979195</v>
      </c>
      <c r="CJ49" s="89">
        <v>93.774428837418839</v>
      </c>
      <c r="CK49" s="89">
        <v>78.316551015155369</v>
      </c>
      <c r="CL49" s="89">
        <v>87.848760003820843</v>
      </c>
      <c r="CM49" s="89">
        <v>89.306823990390413</v>
      </c>
      <c r="CN49" s="89">
        <v>81.449675826766509</v>
      </c>
      <c r="CO49" s="89">
        <v>50.408454725938427</v>
      </c>
      <c r="CQ49" s="89">
        <v>74.580344673058789</v>
      </c>
      <c r="CR49" s="89">
        <v>80.655098726579297</v>
      </c>
      <c r="CS49" s="89">
        <v>75.76645305499116</v>
      </c>
      <c r="CT49" s="89">
        <v>76.958355653997828</v>
      </c>
      <c r="CU49" s="89">
        <v>63.695473497879476</v>
      </c>
      <c r="CV49" s="89">
        <v>53.34939433888951</v>
      </c>
      <c r="CW49" s="89">
        <v>31.661192681808323</v>
      </c>
      <c r="CY49" s="63">
        <v>435.00817999999998</v>
      </c>
      <c r="CZ49" s="64">
        <v>959.50301000000002</v>
      </c>
      <c r="DA49" s="64">
        <v>720.30862999999999</v>
      </c>
      <c r="DB49" s="64">
        <v>530.02080999999987</v>
      </c>
      <c r="DC49" s="64">
        <v>201.38463999999999</v>
      </c>
      <c r="DD49" s="64">
        <v>203.0591</v>
      </c>
      <c r="DE49" s="64">
        <v>157.26507999999998</v>
      </c>
      <c r="DF49" s="7"/>
      <c r="DG49" s="63">
        <v>450.33000000000004</v>
      </c>
      <c r="DH49" s="64">
        <v>979.96</v>
      </c>
      <c r="DI49" s="64">
        <v>667.88000000000011</v>
      </c>
      <c r="DJ49" s="64">
        <v>485.04</v>
      </c>
      <c r="DK49" s="64">
        <v>266.31</v>
      </c>
      <c r="DL49" s="64">
        <v>203.0591</v>
      </c>
      <c r="DM49" s="64">
        <v>270.23</v>
      </c>
      <c r="DO49" s="59">
        <v>3</v>
      </c>
      <c r="DQ49" s="75">
        <f ca="1">OtherCostSummary!C49</f>
        <v>2238.9213532404119</v>
      </c>
      <c r="DR49" s="76">
        <f ca="1">OtherCostSummary!D49</f>
        <v>2257.2734523583413</v>
      </c>
      <c r="DS49" s="76">
        <f ca="1">OtherCostSummary!E49</f>
        <v>2282.4145404360665</v>
      </c>
      <c r="DU49" s="90">
        <f t="shared" ca="1" si="15"/>
        <v>64.893586438646366</v>
      </c>
      <c r="DV49" s="90">
        <f t="shared" ca="1" si="15"/>
        <v>65.425509334783968</v>
      </c>
      <c r="DW49" s="91">
        <f t="shared" ca="1" si="15"/>
        <v>66.154206378997785</v>
      </c>
      <c r="DY49" s="75">
        <f ca="1">OtherCostSummary!G49</f>
        <v>1863.6113300163074</v>
      </c>
      <c r="DZ49" s="76">
        <f ca="1">OtherCostSummary!H49</f>
        <v>1881.9634291342368</v>
      </c>
      <c r="EA49" s="77">
        <f ca="1">OtherCostSummary!I49</f>
        <v>1907.104517211962</v>
      </c>
      <c r="EC49" s="90">
        <f t="shared" ca="1" si="14"/>
        <v>54.015485071604481</v>
      </c>
      <c r="ED49" s="90">
        <f t="shared" ca="1" si="14"/>
        <v>54.547407967742082</v>
      </c>
      <c r="EE49" s="91">
        <f t="shared" ca="1" si="14"/>
        <v>55.276105011955899</v>
      </c>
    </row>
    <row r="50" spans="1:135">
      <c r="A50" s="87"/>
      <c r="B50" s="87"/>
      <c r="C50" s="54" t="s">
        <v>217</v>
      </c>
      <c r="D50" s="54"/>
      <c r="E50" s="88"/>
      <c r="F50" s="95"/>
      <c r="G50" s="95"/>
      <c r="H50" s="96"/>
      <c r="I50" s="96"/>
      <c r="J50" s="96"/>
      <c r="K50" s="96"/>
      <c r="L50" s="96"/>
      <c r="M50" s="96"/>
      <c r="N50" s="96"/>
      <c r="O50" s="56"/>
      <c r="P50" s="82"/>
      <c r="R50" s="83"/>
      <c r="T50" s="84"/>
      <c r="V50" s="85"/>
      <c r="X50" s="85"/>
      <c r="Z50" s="85"/>
      <c r="AB50" s="85"/>
      <c r="AD50" s="85"/>
      <c r="AF50" s="85"/>
      <c r="AH50" s="85"/>
      <c r="AJ50" s="63"/>
      <c r="AK50" s="64"/>
      <c r="AL50" s="64"/>
      <c r="AM50" s="64"/>
      <c r="AN50" s="65"/>
      <c r="AP50" s="63"/>
      <c r="AQ50" s="64"/>
      <c r="AR50" s="64"/>
      <c r="AS50" s="64"/>
      <c r="AT50" s="65"/>
      <c r="AV50" s="63"/>
      <c r="AW50" s="64"/>
      <c r="AX50" s="64"/>
      <c r="AY50" s="64"/>
      <c r="AZ50" s="65"/>
      <c r="BB50" s="67"/>
      <c r="BC50" s="68"/>
      <c r="BD50" s="68"/>
      <c r="BE50" s="68"/>
      <c r="BF50" s="69"/>
      <c r="BH50" s="70"/>
      <c r="BI50" s="71"/>
      <c r="BJ50" s="71"/>
      <c r="BK50" s="71"/>
      <c r="BL50" s="71"/>
      <c r="BM50" s="71"/>
      <c r="BN50" s="72"/>
      <c r="BO50" s="71"/>
      <c r="BP50" s="73"/>
      <c r="BQ50" s="73"/>
      <c r="BR50" s="73"/>
      <c r="BS50" s="73"/>
      <c r="BT50" s="73"/>
      <c r="BU50" s="73"/>
      <c r="BV50" s="73"/>
      <c r="BW50" s="73"/>
      <c r="BX50" s="73"/>
      <c r="BY50" s="73"/>
      <c r="CA50" s="86"/>
      <c r="CB50" s="86"/>
      <c r="CC50" s="86"/>
      <c r="CD50" s="86"/>
      <c r="CE50" s="86"/>
      <c r="CF50" s="86"/>
      <c r="CG50" s="86"/>
      <c r="CI50" s="89"/>
      <c r="CJ50" s="89"/>
      <c r="CK50" s="89"/>
      <c r="CL50" s="89"/>
      <c r="CM50" s="89"/>
      <c r="CN50" s="89"/>
      <c r="CO50" s="89"/>
      <c r="CQ50" s="89"/>
      <c r="CR50" s="89"/>
      <c r="CS50" s="89"/>
      <c r="CT50" s="89"/>
      <c r="CU50" s="89"/>
      <c r="CV50" s="89"/>
      <c r="CW50" s="89"/>
      <c r="CY50" s="63"/>
      <c r="CZ50" s="64"/>
      <c r="DA50" s="64"/>
      <c r="DB50" s="64"/>
      <c r="DC50" s="64"/>
      <c r="DD50" s="64"/>
      <c r="DE50" s="64"/>
      <c r="DF50" s="7"/>
      <c r="DG50" s="63"/>
      <c r="DH50" s="64"/>
      <c r="DI50" s="64"/>
      <c r="DJ50" s="64"/>
      <c r="DK50" s="64"/>
      <c r="DL50" s="64"/>
      <c r="DM50" s="64"/>
      <c r="DO50" s="59"/>
      <c r="DQ50" s="75"/>
      <c r="DR50" s="76"/>
      <c r="DS50" s="76"/>
      <c r="DU50" s="90"/>
      <c r="DV50" s="90"/>
      <c r="DW50" s="91"/>
      <c r="DY50" s="75"/>
      <c r="DZ50" s="76"/>
      <c r="EA50" s="77"/>
      <c r="EC50" s="90"/>
      <c r="ED50" s="90"/>
      <c r="EE50" s="91"/>
    </row>
    <row r="51" spans="1:135">
      <c r="A51" s="87" t="s">
        <v>218</v>
      </c>
      <c r="B51" s="87" t="s">
        <v>75</v>
      </c>
      <c r="C51" s="54" t="s">
        <v>219</v>
      </c>
      <c r="D51" s="54" t="s">
        <v>219</v>
      </c>
      <c r="E51" s="93" t="s">
        <v>220</v>
      </c>
      <c r="F51" s="95">
        <v>-5.2199477441131736E-2</v>
      </c>
      <c r="G51" s="95"/>
      <c r="H51" s="96">
        <v>0</v>
      </c>
      <c r="I51" s="96"/>
      <c r="J51" s="96">
        <v>62.663190000000014</v>
      </c>
      <c r="K51" s="96"/>
      <c r="L51" s="96">
        <v>115.33616000000001</v>
      </c>
      <c r="M51" s="96"/>
      <c r="N51" s="96">
        <v>333.63648547000008</v>
      </c>
      <c r="O51" s="56"/>
      <c r="P51" s="82">
        <v>22596.890000000003</v>
      </c>
      <c r="R51" s="83">
        <v>0.28148856278395928</v>
      </c>
      <c r="T51" s="84">
        <v>1463.434431790794</v>
      </c>
      <c r="V51" s="85">
        <v>43.973457846541365</v>
      </c>
      <c r="X51" s="85">
        <v>45.506512616386665</v>
      </c>
      <c r="Z51" s="85">
        <v>51.741225915150892</v>
      </c>
      <c r="AB51" s="85">
        <v>6.5845208831130133</v>
      </c>
      <c r="AD51" s="85">
        <v>57.529366276265314</v>
      </c>
      <c r="AF51" s="85">
        <v>10.25164000823421</v>
      </c>
      <c r="AH51" s="85">
        <v>0</v>
      </c>
      <c r="AJ51" s="63">
        <v>171.84932000000001</v>
      </c>
      <c r="AK51" s="64">
        <v>105.01685999999999</v>
      </c>
      <c r="AL51" s="64">
        <v>208.15692999999999</v>
      </c>
      <c r="AM51" s="64">
        <v>123.32556</v>
      </c>
      <c r="AN51" s="65">
        <v>169.50373999999999</v>
      </c>
      <c r="AP51" s="63">
        <v>108.54277</v>
      </c>
      <c r="AQ51" s="64">
        <v>2.1027</v>
      </c>
      <c r="AR51" s="64">
        <v>147.31969000000001</v>
      </c>
      <c r="AS51" s="64">
        <v>2.0238</v>
      </c>
      <c r="AT51" s="65">
        <v>0</v>
      </c>
      <c r="AV51" s="63">
        <v>1238.12536</v>
      </c>
      <c r="AW51" s="64">
        <v>815.69670999999994</v>
      </c>
      <c r="AX51" s="64">
        <v>492.50304</v>
      </c>
      <c r="AY51" s="64">
        <v>463.98422000000005</v>
      </c>
      <c r="AZ51" s="65">
        <v>7.8254099999999998</v>
      </c>
      <c r="BB51" s="67">
        <v>0.41022865665699204</v>
      </c>
      <c r="BC51" s="68">
        <v>0.27026517378081005</v>
      </c>
      <c r="BD51" s="68">
        <v>0.16318126340509237</v>
      </c>
      <c r="BE51" s="68">
        <v>0.15373210938886051</v>
      </c>
      <c r="BF51" s="69">
        <v>2.592796768245012E-3</v>
      </c>
      <c r="BH51" s="70">
        <v>6.2421999999999995</v>
      </c>
      <c r="BI51" s="71">
        <v>26.568419999999996</v>
      </c>
      <c r="BJ51" s="71">
        <v>15.0052</v>
      </c>
      <c r="BK51" s="71">
        <v>15.404509999999998</v>
      </c>
      <c r="BL51" s="71">
        <v>12.51319</v>
      </c>
      <c r="BM51" s="71">
        <v>12.391869999999999</v>
      </c>
      <c r="BN51" s="72">
        <v>5.14499</v>
      </c>
      <c r="BO51" s="71"/>
      <c r="BP51" s="73">
        <v>5.2674993948196566E-2</v>
      </c>
      <c r="BQ51" s="73">
        <v>9.1287853941182887E-3</v>
      </c>
      <c r="BR51" s="73">
        <v>9.8169277488301079E-2</v>
      </c>
      <c r="BS51" s="73">
        <v>6.1485551111206183E-2</v>
      </c>
      <c r="BT51" s="73">
        <v>6.0833655229093897E-2</v>
      </c>
      <c r="BU51" s="73">
        <v>0.10340523251045682</v>
      </c>
      <c r="BV51" s="73">
        <v>6.9894569211923233E-2</v>
      </c>
      <c r="BW51" s="73"/>
      <c r="BX51" s="73">
        <v>2.2676713360445851E-2</v>
      </c>
      <c r="BY51" s="73">
        <v>7.8195138106404369E-2</v>
      </c>
      <c r="CA51" s="86">
        <v>-0.53137004016389988</v>
      </c>
      <c r="CB51" s="86">
        <v>-0.40356170213430009</v>
      </c>
      <c r="CC51" s="86">
        <v>1.1453134027403</v>
      </c>
      <c r="CD51" s="86">
        <v>1.7899145069897011</v>
      </c>
      <c r="CE51" s="86">
        <v>-0.50054342807840024</v>
      </c>
      <c r="CF51" s="86">
        <v>-1.9706477303367</v>
      </c>
      <c r="CG51" s="86">
        <v>-0.94889826745169981</v>
      </c>
      <c r="CI51" s="89">
        <v>54.146766520662311</v>
      </c>
      <c r="CJ51" s="89">
        <v>59.413044052712017</v>
      </c>
      <c r="CK51" s="89">
        <v>49.589344645568481</v>
      </c>
      <c r="CL51" s="89">
        <v>49.757742051106149</v>
      </c>
      <c r="CM51" s="89">
        <v>50.317289781023938</v>
      </c>
      <c r="CN51" s="89">
        <v>48.700816675125793</v>
      </c>
      <c r="CO51" s="89">
        <v>13.365345252869746</v>
      </c>
      <c r="CQ51" s="89">
        <v>43.710189228753897</v>
      </c>
      <c r="CR51" s="89">
        <v>52.032677384323485</v>
      </c>
      <c r="CS51" s="89">
        <v>41.555993888931653</v>
      </c>
      <c r="CT51" s="89">
        <v>43.452308737629409</v>
      </c>
      <c r="CU51" s="89">
        <v>50.400619305642408</v>
      </c>
      <c r="CV51" s="89">
        <v>41.822226981112635</v>
      </c>
      <c r="CW51" s="89">
        <v>31.899990593629759</v>
      </c>
      <c r="CY51" s="63">
        <v>402.80241999999998</v>
      </c>
      <c r="CZ51" s="64">
        <v>892.72996000000001</v>
      </c>
      <c r="DA51" s="64">
        <v>600.71983999999998</v>
      </c>
      <c r="DB51" s="64">
        <v>510.05276000000003</v>
      </c>
      <c r="DC51" s="64">
        <v>230.38704999999999</v>
      </c>
      <c r="DD51" s="64">
        <v>190.42721</v>
      </c>
      <c r="DE51" s="64">
        <v>154.89502999999999</v>
      </c>
      <c r="DF51" s="7"/>
      <c r="DG51" s="63">
        <v>413.09999999999997</v>
      </c>
      <c r="DH51" s="64">
        <v>914.7</v>
      </c>
      <c r="DI51" s="64">
        <v>602.62</v>
      </c>
      <c r="DJ51" s="64">
        <v>467.51</v>
      </c>
      <c r="DK51" s="64">
        <v>243.35</v>
      </c>
      <c r="DL51" s="64">
        <v>190.42721</v>
      </c>
      <c r="DM51" s="64">
        <v>243.86</v>
      </c>
      <c r="DO51" s="59">
        <v>1</v>
      </c>
      <c r="DQ51" s="75">
        <f>OtherCostSummary!C51</f>
        <v>1674.8624529734354</v>
      </c>
      <c r="DR51" s="76">
        <f>OtherCostSummary!D51</f>
        <v>1724.3214504634848</v>
      </c>
      <c r="DS51" s="76">
        <f>OtherCostSummary!E51</f>
        <v>1776.3433579555926</v>
      </c>
      <c r="DU51" s="90">
        <f t="shared" ref="DU51:DW54" si="16">$V51/$T51*DQ51</f>
        <v>50.326473038124362</v>
      </c>
      <c r="DV51" s="90">
        <f t="shared" si="16"/>
        <v>51.812623079434715</v>
      </c>
      <c r="DW51" s="91">
        <f t="shared" si="16"/>
        <v>53.375783755790799</v>
      </c>
      <c r="DY51" s="75">
        <f>OtherCostSummary!G51</f>
        <v>1674.8624529734354</v>
      </c>
      <c r="DZ51" s="76">
        <f>OtherCostSummary!H51</f>
        <v>1724.3214504634848</v>
      </c>
      <c r="EA51" s="77">
        <f>OtherCostSummary!I51</f>
        <v>1776.3433579555926</v>
      </c>
      <c r="EC51" s="90">
        <f t="shared" si="14"/>
        <v>50.326473038124362</v>
      </c>
      <c r="ED51" s="90">
        <f t="shared" si="14"/>
        <v>51.812623079434715</v>
      </c>
      <c r="EE51" s="91">
        <f t="shared" si="14"/>
        <v>53.375783755790799</v>
      </c>
    </row>
    <row r="52" spans="1:135">
      <c r="A52" s="87" t="s">
        <v>221</v>
      </c>
      <c r="B52" s="87" t="s">
        <v>70</v>
      </c>
      <c r="C52" s="54" t="s">
        <v>222</v>
      </c>
      <c r="D52" s="54" t="s">
        <v>222</v>
      </c>
      <c r="E52" s="93" t="s">
        <v>223</v>
      </c>
      <c r="F52" s="95">
        <v>-2.7965502669046294E-2</v>
      </c>
      <c r="G52" s="95"/>
      <c r="H52" s="96">
        <v>0</v>
      </c>
      <c r="I52" s="96"/>
      <c r="J52" s="96">
        <v>62.256089999999986</v>
      </c>
      <c r="K52" s="96"/>
      <c r="L52" s="96">
        <v>111.82119</v>
      </c>
      <c r="M52" s="96"/>
      <c r="N52" s="96">
        <v>307.84142773000008</v>
      </c>
      <c r="O52" s="56"/>
      <c r="P52" s="82">
        <v>22876.599999999995</v>
      </c>
      <c r="R52" s="83">
        <v>0.26225472321050192</v>
      </c>
      <c r="T52" s="84">
        <v>1476.3846288327165</v>
      </c>
      <c r="V52" s="85">
        <v>44.024142960067358</v>
      </c>
      <c r="X52" s="85">
        <v>45.580315959519915</v>
      </c>
      <c r="Z52" s="85">
        <v>52.91576888226016</v>
      </c>
      <c r="AB52" s="85">
        <v>6.5691712418851935</v>
      </c>
      <c r="AD52" s="85">
        <v>58.040939029901402</v>
      </c>
      <c r="AF52" s="85">
        <v>10.449823546051212</v>
      </c>
      <c r="AH52" s="85">
        <v>0</v>
      </c>
      <c r="AJ52" s="63">
        <v>173.92087000000001</v>
      </c>
      <c r="AK52" s="64">
        <v>105.01685999999999</v>
      </c>
      <c r="AL52" s="64">
        <v>205.46796999999998</v>
      </c>
      <c r="AM52" s="64">
        <v>124.8022</v>
      </c>
      <c r="AN52" s="65">
        <v>170.51793000000001</v>
      </c>
      <c r="AP52" s="63">
        <v>106.47122</v>
      </c>
      <c r="AQ52" s="64">
        <v>2.1027</v>
      </c>
      <c r="AR52" s="64">
        <v>150.01885999999999</v>
      </c>
      <c r="AS52" s="64">
        <v>2.2160000000000002</v>
      </c>
      <c r="AT52" s="65">
        <v>0</v>
      </c>
      <c r="AV52" s="63">
        <v>1264.77961</v>
      </c>
      <c r="AW52" s="64">
        <v>818.00969999999995</v>
      </c>
      <c r="AX52" s="64">
        <v>536.49161000000004</v>
      </c>
      <c r="AY52" s="64">
        <v>467.17760000000004</v>
      </c>
      <c r="AZ52" s="65">
        <v>6.8428599999999999</v>
      </c>
      <c r="BA52" s="71"/>
      <c r="BB52" s="67">
        <v>0.40887694234307032</v>
      </c>
      <c r="BC52" s="68">
        <v>0.26444552260213322</v>
      </c>
      <c r="BD52" s="68">
        <v>0.1734365792705268</v>
      </c>
      <c r="BE52" s="68">
        <v>0.15102880146777034</v>
      </c>
      <c r="BF52" s="69">
        <v>2.2121543164992218E-3</v>
      </c>
      <c r="BG52" s="71"/>
      <c r="BH52" s="70">
        <v>6.2593800000000002</v>
      </c>
      <c r="BI52" s="71">
        <v>26.641469999999998</v>
      </c>
      <c r="BJ52" s="71">
        <v>15.650230000000001</v>
      </c>
      <c r="BK52" s="71">
        <v>15.404509999999998</v>
      </c>
      <c r="BL52" s="71">
        <v>12.59807</v>
      </c>
      <c r="BM52" s="71">
        <v>13.25079</v>
      </c>
      <c r="BN52" s="72">
        <v>5.14499</v>
      </c>
      <c r="BO52" s="71"/>
      <c r="BP52" s="73">
        <v>5.2034867636537079E-2</v>
      </c>
      <c r="BQ52" s="73">
        <v>8.9373716412801639E-3</v>
      </c>
      <c r="BR52" s="73">
        <v>9.9070882219485332E-2</v>
      </c>
      <c r="BS52" s="73">
        <v>6.00545492531077E-2</v>
      </c>
      <c r="BT52" s="73">
        <v>5.9108076056449396E-2</v>
      </c>
      <c r="BU52" s="73">
        <v>0.10917913912496066</v>
      </c>
      <c r="BV52" s="73">
        <v>6.7152530404080035E-2</v>
      </c>
      <c r="BW52" s="73"/>
      <c r="BX52" s="73">
        <v>2.2281816302116411E-2</v>
      </c>
      <c r="BY52" s="73">
        <v>7.7728434789056139E-2</v>
      </c>
      <c r="CA52" s="86">
        <v>-0.56363771173249977</v>
      </c>
      <c r="CB52" s="86">
        <v>-0.2998579329055</v>
      </c>
      <c r="CC52" s="86">
        <v>1.4155149690485</v>
      </c>
      <c r="CD52" s="86">
        <v>1.3793514119559005</v>
      </c>
      <c r="CE52" s="86">
        <v>-0.3831503776280003</v>
      </c>
      <c r="CF52" s="86">
        <v>-2.0473206623813001</v>
      </c>
      <c r="CG52" s="86">
        <v>-0.87057187472300002</v>
      </c>
      <c r="CI52" s="89">
        <v>54.782206954489119</v>
      </c>
      <c r="CJ52" s="89">
        <v>59.805873482477516</v>
      </c>
      <c r="CK52" s="89">
        <v>50.065430831667207</v>
      </c>
      <c r="CL52" s="89">
        <v>50.551935490185194</v>
      </c>
      <c r="CM52" s="89">
        <v>50.978823484393736</v>
      </c>
      <c r="CN52" s="89">
        <v>48.028362047499407</v>
      </c>
      <c r="CO52" s="89">
        <v>32.503759337032974</v>
      </c>
      <c r="CQ52" s="89">
        <v>43.750072785203749</v>
      </c>
      <c r="CR52" s="89">
        <v>52.083644530867687</v>
      </c>
      <c r="CS52" s="89">
        <v>41.77055861572078</v>
      </c>
      <c r="CT52" s="89">
        <v>43.402059198606246</v>
      </c>
      <c r="CU52" s="89">
        <v>49.97580491709698</v>
      </c>
      <c r="CV52" s="89">
        <v>42.481818605641166</v>
      </c>
      <c r="CW52" s="89">
        <v>31.613420024129653</v>
      </c>
      <c r="CY52" s="63">
        <v>408.73692</v>
      </c>
      <c r="CZ52" s="64">
        <v>916.82121000000006</v>
      </c>
      <c r="DA52" s="64">
        <v>614.66906000000017</v>
      </c>
      <c r="DB52" s="64">
        <v>511.37758000000002</v>
      </c>
      <c r="DC52" s="64">
        <v>243.85120000000001</v>
      </c>
      <c r="DD52" s="64">
        <v>204.41639000000004</v>
      </c>
      <c r="DE52" s="64">
        <v>157.30851000000001</v>
      </c>
      <c r="DF52" s="7"/>
      <c r="DG52" s="63">
        <v>419.30000000000007</v>
      </c>
      <c r="DH52" s="64">
        <v>934.87999999999988</v>
      </c>
      <c r="DI52" s="64">
        <v>617.07999999999993</v>
      </c>
      <c r="DJ52" s="64">
        <v>478.65</v>
      </c>
      <c r="DK52" s="64">
        <v>252.96999999999997</v>
      </c>
      <c r="DL52" s="64">
        <v>204.41639000000004</v>
      </c>
      <c r="DM52" s="64">
        <v>254.16</v>
      </c>
      <c r="DO52" s="59">
        <v>1</v>
      </c>
      <c r="DQ52" s="75">
        <f>OtherCostSummary!C52</f>
        <v>1688.4233145379026</v>
      </c>
      <c r="DR52" s="76">
        <f>OtherCostSummary!D52</f>
        <v>1737.9814037968604</v>
      </c>
      <c r="DS52" s="76">
        <f>OtherCostSummary!E52</f>
        <v>1790.1519489423308</v>
      </c>
      <c r="DU52" s="90">
        <f t="shared" si="16"/>
        <v>50.346900072440135</v>
      </c>
      <c r="DV52" s="90">
        <f t="shared" si="16"/>
        <v>51.824667019993029</v>
      </c>
      <c r="DW52" s="91">
        <f t="shared" si="16"/>
        <v>53.380334488303603</v>
      </c>
      <c r="DY52" s="75">
        <f>OtherCostSummary!G52</f>
        <v>1688.4233145379026</v>
      </c>
      <c r="DZ52" s="76">
        <f>OtherCostSummary!H52</f>
        <v>1737.9814037968604</v>
      </c>
      <c r="EA52" s="77">
        <f>OtherCostSummary!I52</f>
        <v>1790.1519489423308</v>
      </c>
      <c r="EC52" s="90">
        <f t="shared" si="14"/>
        <v>50.346900072440135</v>
      </c>
      <c r="ED52" s="90">
        <f t="shared" si="14"/>
        <v>51.824667019993029</v>
      </c>
      <c r="EE52" s="91">
        <f t="shared" si="14"/>
        <v>53.380334488303603</v>
      </c>
    </row>
    <row r="53" spans="1:135">
      <c r="A53" s="87" t="s">
        <v>224</v>
      </c>
      <c r="B53" s="87"/>
      <c r="C53" s="54" t="s">
        <v>225</v>
      </c>
      <c r="D53" s="54" t="s">
        <v>225</v>
      </c>
      <c r="E53" s="93" t="s">
        <v>226</v>
      </c>
      <c r="F53" s="95">
        <v>-2.7454982004146755E-2</v>
      </c>
      <c r="G53" s="95"/>
      <c r="H53" s="96">
        <v>0</v>
      </c>
      <c r="I53" s="96"/>
      <c r="J53" s="96">
        <v>75.076789999999988</v>
      </c>
      <c r="K53" s="96"/>
      <c r="L53" s="96">
        <v>119.95957999999999</v>
      </c>
      <c r="M53" s="96"/>
      <c r="N53" s="96">
        <v>320.94863882000004</v>
      </c>
      <c r="O53" s="56"/>
      <c r="P53" s="82">
        <v>22877.319999999992</v>
      </c>
      <c r="R53" s="83">
        <v>0.26235327742024495</v>
      </c>
      <c r="T53" s="84">
        <v>1478.4486992952902</v>
      </c>
      <c r="V53" s="85">
        <v>44.069966052343815</v>
      </c>
      <c r="X53" s="85">
        <v>45.704068296174171</v>
      </c>
      <c r="Z53" s="85">
        <v>52.363510544384113</v>
      </c>
      <c r="AB53" s="85">
        <v>6.562040092007619</v>
      </c>
      <c r="AD53" s="85">
        <v>58.045183735804741</v>
      </c>
      <c r="AF53" s="85">
        <v>10.432174275447341</v>
      </c>
      <c r="AH53" s="85">
        <v>0</v>
      </c>
      <c r="AJ53" s="63">
        <v>174.03611999999998</v>
      </c>
      <c r="AK53" s="64">
        <v>105.01685999999999</v>
      </c>
      <c r="AL53" s="64">
        <v>219.06223</v>
      </c>
      <c r="AM53" s="64">
        <v>124.91131000000001</v>
      </c>
      <c r="AN53" s="65">
        <v>174.57469</v>
      </c>
      <c r="AP53" s="63">
        <v>106.35597</v>
      </c>
      <c r="AQ53" s="64">
        <v>2.1027</v>
      </c>
      <c r="AR53" s="64">
        <v>136.64028999999999</v>
      </c>
      <c r="AS53" s="64">
        <v>1.8130500000000001</v>
      </c>
      <c r="AT53" s="65">
        <v>0</v>
      </c>
      <c r="AV53" s="63">
        <v>1262.0778</v>
      </c>
      <c r="AW53" s="64">
        <v>818.00969999999995</v>
      </c>
      <c r="AX53" s="64">
        <v>541.98880000000008</v>
      </c>
      <c r="AY53" s="64">
        <v>467.22441000000003</v>
      </c>
      <c r="AZ53" s="65">
        <v>7.4139900000000001</v>
      </c>
      <c r="BB53" s="67">
        <v>0.40755378595257735</v>
      </c>
      <c r="BC53" s="68">
        <v>0.26415404040934087</v>
      </c>
      <c r="BD53" s="68">
        <v>0.1750205790672289</v>
      </c>
      <c r="BE53" s="68">
        <v>0.15087744763829875</v>
      </c>
      <c r="BF53" s="69">
        <v>2.3941469325540381E-3</v>
      </c>
      <c r="BH53" s="70">
        <v>6.259739999999999</v>
      </c>
      <c r="BI53" s="71">
        <v>26.78999</v>
      </c>
      <c r="BJ53" s="71">
        <v>15.606050000000002</v>
      </c>
      <c r="BK53" s="71">
        <v>15.404509999999998</v>
      </c>
      <c r="BL53" s="71">
        <v>12.59986</v>
      </c>
      <c r="BM53" s="71">
        <v>13.0661</v>
      </c>
      <c r="BN53" s="72">
        <v>5.14499</v>
      </c>
      <c r="BO53" s="71"/>
      <c r="BP53" s="73">
        <v>5.2021672269508608E-2</v>
      </c>
      <c r="BQ53" s="73">
        <v>8.9334972736020528E-3</v>
      </c>
      <c r="BR53" s="73">
        <v>9.8403067752960038E-2</v>
      </c>
      <c r="BS53" s="73">
        <v>6.0024452379460837E-2</v>
      </c>
      <c r="BT53" s="73">
        <v>5.9073823912785872E-2</v>
      </c>
      <c r="BU53" s="73">
        <v>0.1069384778677569</v>
      </c>
      <c r="BV53" s="73">
        <v>6.7099882399059202E-2</v>
      </c>
      <c r="BW53" s="73"/>
      <c r="BX53" s="73">
        <v>2.2273774109970251E-2</v>
      </c>
      <c r="BY53" s="73">
        <v>7.7404794545926123E-2</v>
      </c>
      <c r="CA53" s="86">
        <v>-0.47706838980870003</v>
      </c>
      <c r="CB53" s="86">
        <v>-0.46655150263770007</v>
      </c>
      <c r="CC53" s="86">
        <v>1.3260659605855003</v>
      </c>
      <c r="CD53" s="86">
        <v>1.5516608336172999</v>
      </c>
      <c r="CE53" s="86">
        <v>-0.30429266110460018</v>
      </c>
      <c r="CF53" s="86">
        <v>-2.0844106188574001</v>
      </c>
      <c r="CG53" s="86">
        <v>-0.88452991014749982</v>
      </c>
      <c r="CI53" s="89">
        <v>53.958104923156732</v>
      </c>
      <c r="CJ53" s="89">
        <v>59.693306778619984</v>
      </c>
      <c r="CK53" s="89">
        <v>49.477775889606811</v>
      </c>
      <c r="CL53" s="89">
        <v>49.662007640088973</v>
      </c>
      <c r="CM53" s="89">
        <v>50.073176687644661</v>
      </c>
      <c r="CN53" s="89">
        <v>47.200414066942088</v>
      </c>
      <c r="CO53" s="89">
        <v>32.325875190592591</v>
      </c>
      <c r="CQ53" s="89">
        <v>43.836221005625788</v>
      </c>
      <c r="CR53" s="89">
        <v>51.967183343546424</v>
      </c>
      <c r="CS53" s="89">
        <v>41.920109290211407</v>
      </c>
      <c r="CT53" s="89">
        <v>43.787941345614463</v>
      </c>
      <c r="CU53" s="89">
        <v>50.201916182595525</v>
      </c>
      <c r="CV53" s="89">
        <v>42.982551911855445</v>
      </c>
      <c r="CW53" s="89">
        <v>31.635285773370597</v>
      </c>
      <c r="CY53" s="63">
        <v>410.07480999999996</v>
      </c>
      <c r="CZ53" s="64">
        <v>916.55285000000003</v>
      </c>
      <c r="DA53" s="64">
        <v>614.61313999999993</v>
      </c>
      <c r="DB53" s="64">
        <v>513.53773000000001</v>
      </c>
      <c r="DC53" s="64">
        <v>245.28246999999999</v>
      </c>
      <c r="DD53" s="64">
        <v>203.06006999999997</v>
      </c>
      <c r="DE53" s="64">
        <v>157.47320999999999</v>
      </c>
      <c r="DF53" s="7"/>
      <c r="DG53" s="63">
        <v>419.43</v>
      </c>
      <c r="DH53" s="64">
        <v>935.29999999999984</v>
      </c>
      <c r="DI53" s="64">
        <v>617.39</v>
      </c>
      <c r="DJ53" s="64">
        <v>478.89</v>
      </c>
      <c r="DK53" s="64">
        <v>253.17000000000002</v>
      </c>
      <c r="DL53" s="64">
        <v>203.06006999999997</v>
      </c>
      <c r="DM53" s="64">
        <v>254.38</v>
      </c>
      <c r="DO53" s="59">
        <v>1</v>
      </c>
      <c r="DQ53" s="75">
        <f>OtherCostSummary!C53</f>
        <v>1690.4828050710776</v>
      </c>
      <c r="DR53" s="76">
        <f>OtherCostSummary!D53</f>
        <v>1740.0320696947335</v>
      </c>
      <c r="DS53" s="76">
        <f>OtherCostSummary!E53</f>
        <v>1792.1893778872513</v>
      </c>
      <c r="DU53" s="90">
        <f t="shared" si="16"/>
        <v>50.390331343295102</v>
      </c>
      <c r="DV53" s="90">
        <f t="shared" si="16"/>
        <v>51.867308130466654</v>
      </c>
      <c r="DW53" s="91">
        <f t="shared" si="16"/>
        <v>53.422026128136451</v>
      </c>
      <c r="DY53" s="75">
        <f>OtherCostSummary!G53</f>
        <v>1690.4828050710776</v>
      </c>
      <c r="DZ53" s="76">
        <f>OtherCostSummary!H53</f>
        <v>1740.0320696947335</v>
      </c>
      <c r="EA53" s="77">
        <f>OtherCostSummary!I53</f>
        <v>1792.1893778872513</v>
      </c>
      <c r="EC53" s="90">
        <f t="shared" si="14"/>
        <v>50.390331343295102</v>
      </c>
      <c r="ED53" s="90">
        <f t="shared" si="14"/>
        <v>51.867308130466654</v>
      </c>
      <c r="EE53" s="91">
        <f t="shared" si="14"/>
        <v>53.422026128136451</v>
      </c>
    </row>
    <row r="54" spans="1:135">
      <c r="A54" s="87" t="s">
        <v>227</v>
      </c>
      <c r="B54" s="87" t="s">
        <v>75</v>
      </c>
      <c r="C54" s="54" t="s">
        <v>228</v>
      </c>
      <c r="D54" s="54" t="s">
        <v>228</v>
      </c>
      <c r="E54" s="93" t="s">
        <v>229</v>
      </c>
      <c r="F54" s="95">
        <v>-0.22129211519741232</v>
      </c>
      <c r="G54" s="95"/>
      <c r="H54" s="96">
        <v>0</v>
      </c>
      <c r="I54" s="96"/>
      <c r="J54" s="96">
        <v>57.926060000000007</v>
      </c>
      <c r="K54" s="96"/>
      <c r="L54" s="96">
        <v>101.33675999999998</v>
      </c>
      <c r="M54" s="96"/>
      <c r="N54" s="96">
        <v>370.43383234000004</v>
      </c>
      <c r="O54" s="56"/>
      <c r="P54" s="82">
        <v>19038.229999999996</v>
      </c>
      <c r="R54" s="83">
        <v>0.44396503296638323</v>
      </c>
      <c r="T54" s="84">
        <v>1278.2663013807551</v>
      </c>
      <c r="V54" s="85">
        <v>42.722785391415854</v>
      </c>
      <c r="X54" s="85">
        <v>43.499267644431065</v>
      </c>
      <c r="Z54" s="85">
        <v>46.730096718370902</v>
      </c>
      <c r="AB54" s="85">
        <v>6.7655770804268869</v>
      </c>
      <c r="AD54" s="85">
        <v>51.141412872674259</v>
      </c>
      <c r="AF54" s="85">
        <v>9.5119063673719602</v>
      </c>
      <c r="AH54" s="85">
        <v>0</v>
      </c>
      <c r="AJ54" s="63">
        <v>143.11421999999999</v>
      </c>
      <c r="AK54" s="64">
        <v>105.01685999999999</v>
      </c>
      <c r="AL54" s="64">
        <v>131.94027</v>
      </c>
      <c r="AM54" s="64">
        <v>115.77649</v>
      </c>
      <c r="AN54" s="65">
        <v>203.07166000000001</v>
      </c>
      <c r="AP54" s="63">
        <v>137.27787000000001</v>
      </c>
      <c r="AQ54" s="64">
        <v>2.1027</v>
      </c>
      <c r="AR54" s="64">
        <v>222.36192</v>
      </c>
      <c r="AS54" s="64">
        <v>2.45675</v>
      </c>
      <c r="AT54" s="65">
        <v>0</v>
      </c>
      <c r="AV54" s="63">
        <v>1000.72941</v>
      </c>
      <c r="AW54" s="64">
        <v>794.32037000000003</v>
      </c>
      <c r="AX54" s="64">
        <v>241.85448</v>
      </c>
      <c r="AY54" s="64">
        <v>438.74684999999999</v>
      </c>
      <c r="AZ54" s="65">
        <v>10.010350000000001</v>
      </c>
      <c r="BA54" s="71"/>
      <c r="BB54" s="67">
        <v>0.40260084734145579</v>
      </c>
      <c r="BC54" s="68">
        <v>0.31956096306051268</v>
      </c>
      <c r="BD54" s="68">
        <v>9.7299847099854064E-2</v>
      </c>
      <c r="BE54" s="68">
        <v>0.17651110461357841</v>
      </c>
      <c r="BF54" s="69">
        <v>4.0272378845991365E-3</v>
      </c>
      <c r="BG54" s="71"/>
      <c r="BH54" s="70">
        <v>5.6137899999999998</v>
      </c>
      <c r="BI54" s="71">
        <v>25.102460000000001</v>
      </c>
      <c r="BJ54" s="71">
        <v>12.19013</v>
      </c>
      <c r="BK54" s="71">
        <v>15.212810000000001</v>
      </c>
      <c r="BL54" s="71">
        <v>11.404070000000001</v>
      </c>
      <c r="BM54" s="71">
        <v>10.31157</v>
      </c>
      <c r="BN54" s="72">
        <v>5.14499</v>
      </c>
      <c r="BO54" s="71"/>
      <c r="BP54" s="73">
        <v>5.791597755463674E-2</v>
      </c>
      <c r="BQ54" s="73">
        <v>1.1055961167630824E-2</v>
      </c>
      <c r="BR54" s="73">
        <v>0.10103224502990141</v>
      </c>
      <c r="BS54" s="73">
        <v>7.3370715214564369E-2</v>
      </c>
      <c r="BT54" s="73">
        <v>6.1488098809880994E-2</v>
      </c>
      <c r="BU54" s="73">
        <v>9.763271018694393E-2</v>
      </c>
      <c r="BV54" s="73">
        <v>8.4763692185797768E-2</v>
      </c>
      <c r="BW54" s="73"/>
      <c r="BX54" s="73">
        <v>2.5605318417312357E-2</v>
      </c>
      <c r="BY54" s="73">
        <v>8.3853062699177347E-2</v>
      </c>
      <c r="CA54" s="86">
        <v>-0.74221517209459931</v>
      </c>
      <c r="CB54" s="86">
        <v>-0.29331446305450004</v>
      </c>
      <c r="CC54" s="86">
        <v>0.69786072515559994</v>
      </c>
      <c r="CD54" s="86">
        <v>2.182375124901399</v>
      </c>
      <c r="CE54" s="86">
        <v>-0.98495060833980008</v>
      </c>
      <c r="CF54" s="86">
        <v>-1.2455103524269</v>
      </c>
      <c r="CG54" s="86">
        <v>-0.85345530370550005</v>
      </c>
      <c r="CI54" s="89">
        <v>50.990106693502028</v>
      </c>
      <c r="CJ54" s="89">
        <v>54.992358960262322</v>
      </c>
      <c r="CK54" s="89">
        <v>44.741547617862167</v>
      </c>
      <c r="CL54" s="89">
        <v>44.181236890616852</v>
      </c>
      <c r="CM54" s="89">
        <v>44.770549057864017</v>
      </c>
      <c r="CN54" s="89">
        <v>37.927289075621964</v>
      </c>
      <c r="CO54" s="89">
        <v>11.689999999999996</v>
      </c>
      <c r="CQ54" s="89">
        <v>41.409188625995526</v>
      </c>
      <c r="CR54" s="89">
        <v>50.205985207952835</v>
      </c>
      <c r="CS54" s="89">
        <v>38.623861635645738</v>
      </c>
      <c r="CT54" s="89">
        <v>41.401301048498041</v>
      </c>
      <c r="CU54" s="89">
        <v>49.843529473262372</v>
      </c>
      <c r="CV54" s="89">
        <v>38.076848325109658</v>
      </c>
      <c r="CW54" s="89">
        <v>35.1337941879776</v>
      </c>
      <c r="CY54" s="63">
        <v>322.18767000000003</v>
      </c>
      <c r="CZ54" s="64">
        <v>727.42601999999999</v>
      </c>
      <c r="DA54" s="64">
        <v>495.92425999999995</v>
      </c>
      <c r="DB54" s="64">
        <v>445.52681999999993</v>
      </c>
      <c r="DC54" s="64">
        <v>172.17299999999997</v>
      </c>
      <c r="DD54" s="64">
        <v>152.91628</v>
      </c>
      <c r="DE54" s="64">
        <v>133.38695999999999</v>
      </c>
      <c r="DF54" s="7"/>
      <c r="DG54" s="63">
        <v>338.6</v>
      </c>
      <c r="DH54" s="64">
        <v>751.95</v>
      </c>
      <c r="DI54" s="64">
        <v>494.96</v>
      </c>
      <c r="DJ54" s="64">
        <v>384.5</v>
      </c>
      <c r="DK54" s="64">
        <v>199.98000000000002</v>
      </c>
      <c r="DL54" s="64">
        <v>152.91628</v>
      </c>
      <c r="DM54" s="64">
        <v>200.06</v>
      </c>
      <c r="DO54" s="59">
        <v>1</v>
      </c>
      <c r="DQ54" s="75">
        <f>OtherCostSummary!C54</f>
        <v>1610.1522055766563</v>
      </c>
      <c r="DR54" s="76">
        <f>OtherCostSummary!D54</f>
        <v>1678.5892333891834</v>
      </c>
      <c r="DS54" s="76">
        <f>OtherCostSummary!E54</f>
        <v>1749.4042377935536</v>
      </c>
      <c r="DU54" s="90">
        <f t="shared" si="16"/>
        <v>53.815223832514981</v>
      </c>
      <c r="DV54" s="90">
        <f t="shared" si="16"/>
        <v>56.102556643293696</v>
      </c>
      <c r="DW54" s="91">
        <f t="shared" si="16"/>
        <v>58.469367246367632</v>
      </c>
      <c r="DY54" s="75">
        <f>OtherCostSummary!G54</f>
        <v>1610.1522055766563</v>
      </c>
      <c r="DZ54" s="76">
        <f>OtherCostSummary!H54</f>
        <v>1678.5892333891834</v>
      </c>
      <c r="EA54" s="77">
        <f>OtherCostSummary!I54</f>
        <v>1749.4042377935536</v>
      </c>
      <c r="EC54" s="90">
        <f t="shared" si="14"/>
        <v>53.815223832514981</v>
      </c>
      <c r="ED54" s="90">
        <f t="shared" si="14"/>
        <v>56.102556643293696</v>
      </c>
      <c r="EE54" s="91">
        <f t="shared" si="14"/>
        <v>58.469367246367632</v>
      </c>
    </row>
    <row r="55" spans="1:135">
      <c r="A55" s="87"/>
      <c r="B55" s="87"/>
      <c r="C55" s="54" t="s">
        <v>230</v>
      </c>
      <c r="D55" s="54"/>
      <c r="E55" s="93"/>
      <c r="F55" s="95"/>
      <c r="G55" s="95"/>
      <c r="H55" s="96"/>
      <c r="I55" s="96"/>
      <c r="J55" s="96"/>
      <c r="K55" s="96"/>
      <c r="L55" s="96"/>
      <c r="M55" s="96"/>
      <c r="N55" s="96"/>
      <c r="O55" s="56"/>
      <c r="P55" s="82"/>
      <c r="R55" s="83"/>
      <c r="T55" s="84"/>
      <c r="V55" s="85"/>
      <c r="X55" s="85"/>
      <c r="Z55" s="85"/>
      <c r="AB55" s="85"/>
      <c r="AD55" s="85"/>
      <c r="AF55" s="85"/>
      <c r="AH55" s="85"/>
      <c r="AJ55" s="63"/>
      <c r="AK55" s="64"/>
      <c r="AL55" s="64"/>
      <c r="AM55" s="64"/>
      <c r="AN55" s="65"/>
      <c r="AP55" s="63"/>
      <c r="AQ55" s="64"/>
      <c r="AR55" s="64"/>
      <c r="AS55" s="64"/>
      <c r="AT55" s="65"/>
      <c r="AV55" s="63"/>
      <c r="AW55" s="64"/>
      <c r="AX55" s="64"/>
      <c r="AY55" s="64"/>
      <c r="AZ55" s="65"/>
      <c r="BA55" s="71"/>
      <c r="BB55" s="67"/>
      <c r="BC55" s="68"/>
      <c r="BD55" s="68"/>
      <c r="BE55" s="68"/>
      <c r="BF55" s="69"/>
      <c r="BG55" s="71"/>
      <c r="BH55" s="70"/>
      <c r="BI55" s="71"/>
      <c r="BJ55" s="71"/>
      <c r="BK55" s="71"/>
      <c r="BL55" s="71"/>
      <c r="BM55" s="71"/>
      <c r="BN55" s="72"/>
      <c r="BO55" s="71"/>
      <c r="BP55" s="73"/>
      <c r="BQ55" s="73"/>
      <c r="BR55" s="73"/>
      <c r="BS55" s="73"/>
      <c r="BT55" s="73"/>
      <c r="BU55" s="73"/>
      <c r="BV55" s="73"/>
      <c r="BW55" s="73"/>
      <c r="BX55" s="73"/>
      <c r="BY55" s="73"/>
      <c r="CA55" s="86"/>
      <c r="CB55" s="86"/>
      <c r="CC55" s="86"/>
      <c r="CD55" s="86"/>
      <c r="CE55" s="86"/>
      <c r="CF55" s="86"/>
      <c r="CG55" s="86"/>
      <c r="CI55" s="89"/>
      <c r="CJ55" s="89"/>
      <c r="CK55" s="89"/>
      <c r="CL55" s="89"/>
      <c r="CM55" s="89"/>
      <c r="CN55" s="89"/>
      <c r="CO55" s="89"/>
      <c r="CQ55" s="89"/>
      <c r="CR55" s="89"/>
      <c r="CS55" s="89"/>
      <c r="CT55" s="89"/>
      <c r="CU55" s="89"/>
      <c r="CV55" s="89"/>
      <c r="CW55" s="89"/>
      <c r="CY55" s="63"/>
      <c r="CZ55" s="64"/>
      <c r="DA55" s="64"/>
      <c r="DB55" s="64"/>
      <c r="DC55" s="64"/>
      <c r="DD55" s="64"/>
      <c r="DE55" s="64"/>
      <c r="DF55" s="7"/>
      <c r="DG55" s="63"/>
      <c r="DH55" s="64"/>
      <c r="DI55" s="64"/>
      <c r="DJ55" s="64"/>
      <c r="DK55" s="64"/>
      <c r="DL55" s="64"/>
      <c r="DM55" s="64"/>
      <c r="DO55" s="59"/>
      <c r="DQ55" s="75"/>
      <c r="DR55" s="76"/>
      <c r="DS55" s="76"/>
      <c r="DU55" s="90"/>
      <c r="DV55" s="90"/>
      <c r="DW55" s="91"/>
      <c r="DY55" s="75"/>
      <c r="DZ55" s="76"/>
      <c r="EA55" s="77"/>
      <c r="EC55" s="90"/>
      <c r="ED55" s="90"/>
      <c r="EE55" s="91"/>
    </row>
    <row r="56" spans="1:135">
      <c r="A56" s="87" t="s">
        <v>231</v>
      </c>
      <c r="B56" s="87" t="s">
        <v>75</v>
      </c>
      <c r="C56" s="54" t="s">
        <v>232</v>
      </c>
      <c r="D56" s="54" t="s">
        <v>232</v>
      </c>
      <c r="E56" s="93" t="s">
        <v>233</v>
      </c>
      <c r="F56" s="95">
        <v>0.13726041375493936</v>
      </c>
      <c r="G56" s="95"/>
      <c r="H56" s="96">
        <v>0</v>
      </c>
      <c r="I56" s="96"/>
      <c r="J56" s="96">
        <v>84.313999999999979</v>
      </c>
      <c r="K56" s="96"/>
      <c r="L56" s="96">
        <v>126.14186000000004</v>
      </c>
      <c r="M56" s="96"/>
      <c r="N56" s="96">
        <v>544.5485432700001</v>
      </c>
      <c r="O56" s="56"/>
      <c r="P56" s="82">
        <v>23002.539999999997</v>
      </c>
      <c r="R56" s="83">
        <v>0.30274867690973428</v>
      </c>
      <c r="T56" s="84">
        <v>1818.4974007362457</v>
      </c>
      <c r="V56" s="85">
        <v>49.145950088023795</v>
      </c>
      <c r="X56" s="85">
        <v>56.896501630430706</v>
      </c>
      <c r="Z56" s="85">
        <v>42.855996093951127</v>
      </c>
      <c r="AB56" s="85">
        <v>6.1697717366862337</v>
      </c>
      <c r="AD56" s="85">
        <v>59.9020695633305</v>
      </c>
      <c r="AF56" s="85">
        <v>16.252478319057968</v>
      </c>
      <c r="AH56" s="85">
        <v>0</v>
      </c>
      <c r="AJ56" s="63">
        <v>176.74772000000002</v>
      </c>
      <c r="AK56" s="64">
        <v>105.01685999999999</v>
      </c>
      <c r="AL56" s="64">
        <v>336.89071000000001</v>
      </c>
      <c r="AM56" s="64">
        <v>315.57687999999996</v>
      </c>
      <c r="AN56" s="65">
        <v>87.762090000000001</v>
      </c>
      <c r="AP56" s="63">
        <v>103.64477000000001</v>
      </c>
      <c r="AQ56" s="64">
        <v>2.1027</v>
      </c>
      <c r="AR56" s="64">
        <v>44.570300000000003</v>
      </c>
      <c r="AS56" s="64">
        <v>0.13900000000000001</v>
      </c>
      <c r="AT56" s="65">
        <v>0</v>
      </c>
      <c r="AV56" s="63">
        <v>1105.91345</v>
      </c>
      <c r="AW56" s="64">
        <v>812.91349000000002</v>
      </c>
      <c r="AX56" s="64">
        <v>607.44304999999997</v>
      </c>
      <c r="AY56" s="64">
        <v>1096.80782</v>
      </c>
      <c r="AZ56" s="65">
        <v>9.0617800000000006</v>
      </c>
      <c r="BB56" s="67">
        <v>0.30447988646824009</v>
      </c>
      <c r="BC56" s="68">
        <v>0.22381119168385269</v>
      </c>
      <c r="BD56" s="68">
        <v>0.16724110815355531</v>
      </c>
      <c r="BE56" s="68">
        <v>0.30197292610111387</v>
      </c>
      <c r="BF56" s="69">
        <v>2.4948875932381226E-3</v>
      </c>
      <c r="BH56" s="70">
        <v>90.362719999999996</v>
      </c>
      <c r="BI56" s="71">
        <v>44.330870000000004</v>
      </c>
      <c r="BJ56" s="71">
        <v>110.35939</v>
      </c>
      <c r="BK56" s="71">
        <v>27.328400000000002</v>
      </c>
      <c r="BL56" s="71">
        <v>13.648890000000002</v>
      </c>
      <c r="BM56" s="71">
        <v>18.44595</v>
      </c>
      <c r="BN56" s="72">
        <v>5.14499</v>
      </c>
      <c r="BO56" s="71"/>
      <c r="BP56" s="73">
        <v>0.59239947916666669</v>
      </c>
      <c r="BQ56" s="73">
        <v>7.8267094912256169E-3</v>
      </c>
      <c r="BR56" s="73">
        <v>0.41070155471049064</v>
      </c>
      <c r="BS56" s="73">
        <v>0.10597475858469112</v>
      </c>
      <c r="BT56" s="73">
        <v>5.2857878336268795E-2</v>
      </c>
      <c r="BU56" s="73">
        <v>0.12985297716150082</v>
      </c>
      <c r="BV56" s="73">
        <v>5.8560314745124874E-2</v>
      </c>
      <c r="BW56" s="73"/>
      <c r="BX56" s="73">
        <v>0.19811431352233838</v>
      </c>
      <c r="BY56" s="73">
        <v>0.23992939048767334</v>
      </c>
      <c r="CA56" s="86">
        <v>-1.1434649664900043E-2</v>
      </c>
      <c r="CB56" s="86">
        <v>-1.1943565879377998</v>
      </c>
      <c r="CC56" s="86">
        <v>2.9600103885190006</v>
      </c>
      <c r="CD56" s="86">
        <v>0.84945784399019919</v>
      </c>
      <c r="CE56" s="86">
        <v>-1.6259981548902998</v>
      </c>
      <c r="CF56" s="86">
        <v>-1.940011429093</v>
      </c>
      <c r="CG56" s="86">
        <v>-0.57795755671550009</v>
      </c>
      <c r="CI56" s="89">
        <v>32.172632730829072</v>
      </c>
      <c r="CJ56" s="89">
        <v>52.748218674499427</v>
      </c>
      <c r="CK56" s="89">
        <v>35.45866195299687</v>
      </c>
      <c r="CL56" s="89">
        <v>44.266892645469106</v>
      </c>
      <c r="CM56" s="89">
        <v>44.652766166721342</v>
      </c>
      <c r="CN56" s="89">
        <v>43.32835566545883</v>
      </c>
      <c r="CO56" s="89">
        <v>35.953828267285751</v>
      </c>
      <c r="CQ56" s="89">
        <v>70.344912784642787</v>
      </c>
      <c r="CR56" s="89">
        <v>54.380461546831427</v>
      </c>
      <c r="CS56" s="89">
        <v>64.559012896191746</v>
      </c>
      <c r="CT56" s="89">
        <v>48.903200642637607</v>
      </c>
      <c r="CU56" s="89">
        <v>53.696120726966519</v>
      </c>
      <c r="CV56" s="89">
        <v>50.067289377432068</v>
      </c>
      <c r="CW56" s="89">
        <v>32.286186456251066</v>
      </c>
      <c r="CY56" s="63">
        <v>543.47767999999996</v>
      </c>
      <c r="CZ56" s="64">
        <v>1038.7041300000001</v>
      </c>
      <c r="DA56" s="64">
        <v>798.93197999999995</v>
      </c>
      <c r="DB56" s="64">
        <v>553.43167000000005</v>
      </c>
      <c r="DC56" s="64">
        <v>257.04016999999999</v>
      </c>
      <c r="DD56" s="64">
        <v>246.45792</v>
      </c>
      <c r="DE56" s="64">
        <v>157.97560999999999</v>
      </c>
      <c r="DF56" s="7"/>
      <c r="DG56" s="63">
        <v>518.4</v>
      </c>
      <c r="DH56" s="64">
        <v>1074.1500000000001</v>
      </c>
      <c r="DI56" s="64">
        <v>744.18999999999994</v>
      </c>
      <c r="DJ56" s="64">
        <v>536.41999999999996</v>
      </c>
      <c r="DK56" s="64">
        <v>295.24</v>
      </c>
      <c r="DL56" s="64">
        <v>246.45792</v>
      </c>
      <c r="DM56" s="64">
        <v>294.24</v>
      </c>
      <c r="DO56" s="59">
        <v>2</v>
      </c>
      <c r="DQ56" s="75">
        <f>OtherCostSummary!C56</f>
        <v>1897.278503739785</v>
      </c>
      <c r="DR56" s="76">
        <f>OtherCostSummary!D56</f>
        <v>1909.8347801442756</v>
      </c>
      <c r="DS56" s="76">
        <f>OtherCostSummary!E56</f>
        <v>1926.4541761285307</v>
      </c>
      <c r="DU56" s="90">
        <f t="shared" ref="DU56:DW65" si="17">$V56/$T56*DQ56</f>
        <v>51.275055224233427</v>
      </c>
      <c r="DV56" s="90">
        <f t="shared" si="17"/>
        <v>51.614395898141829</v>
      </c>
      <c r="DW56" s="91">
        <f t="shared" si="17"/>
        <v>52.0635447422395</v>
      </c>
      <c r="DY56" s="75">
        <f>OtherCostSummary!G56</f>
        <v>1897.278503739785</v>
      </c>
      <c r="DZ56" s="76">
        <f>OtherCostSummary!H56</f>
        <v>1909.8347801442756</v>
      </c>
      <c r="EA56" s="77">
        <f>OtherCostSummary!I56</f>
        <v>1926.4541761285307</v>
      </c>
      <c r="EC56" s="90">
        <f t="shared" si="14"/>
        <v>51.275055224233427</v>
      </c>
      <c r="ED56" s="90">
        <f t="shared" si="14"/>
        <v>51.614395898141829</v>
      </c>
      <c r="EE56" s="91">
        <f t="shared" si="14"/>
        <v>52.0635447422395</v>
      </c>
    </row>
    <row r="57" spans="1:135">
      <c r="A57" s="87" t="s">
        <v>234</v>
      </c>
      <c r="B57" s="87" t="s">
        <v>75</v>
      </c>
      <c r="C57" s="54" t="s">
        <v>235</v>
      </c>
      <c r="D57" s="54" t="s">
        <v>236</v>
      </c>
      <c r="E57" s="93" t="s">
        <v>237</v>
      </c>
      <c r="F57" s="95">
        <v>0.13726041375493936</v>
      </c>
      <c r="G57" s="95"/>
      <c r="H57" s="96">
        <v>219.32115990999995</v>
      </c>
      <c r="I57" s="96"/>
      <c r="J57" s="96">
        <v>136.95094999999998</v>
      </c>
      <c r="K57" s="96"/>
      <c r="L57" s="96">
        <v>251.65261000000001</v>
      </c>
      <c r="M57" s="96"/>
      <c r="N57" s="96">
        <v>670.78313092999986</v>
      </c>
      <c r="O57" s="56"/>
      <c r="P57" s="82">
        <v>23112.87</v>
      </c>
      <c r="R57" s="83">
        <v>0.2995594626824486</v>
      </c>
      <c r="T57" s="84">
        <v>1808.500163265626</v>
      </c>
      <c r="V57" s="85">
        <v>49.045167022988501</v>
      </c>
      <c r="X57" s="85">
        <v>55.712421953751331</v>
      </c>
      <c r="Z57" s="85">
        <v>43.307095645571046</v>
      </c>
      <c r="AB57" s="85">
        <v>6.1692341620185793</v>
      </c>
      <c r="AD57" s="85">
        <v>59.951278157299726</v>
      </c>
      <c r="AF57" s="85">
        <v>15.809531671512238</v>
      </c>
      <c r="AH57" s="85">
        <v>0</v>
      </c>
      <c r="AJ57" s="63">
        <v>174.72877</v>
      </c>
      <c r="AK57" s="64">
        <v>105.01685999999999</v>
      </c>
      <c r="AL57" s="64">
        <v>339.34073999999998</v>
      </c>
      <c r="AM57" s="64">
        <v>303.81788</v>
      </c>
      <c r="AN57" s="65">
        <v>87.762090000000001</v>
      </c>
      <c r="AP57" s="63">
        <v>105.66333</v>
      </c>
      <c r="AQ57" s="64">
        <v>2.1027</v>
      </c>
      <c r="AR57" s="64">
        <v>44.244369999999996</v>
      </c>
      <c r="AS57" s="64">
        <v>0.13900000000000001</v>
      </c>
      <c r="AT57" s="65">
        <v>0</v>
      </c>
      <c r="AV57" s="63">
        <v>1122.5378700000001</v>
      </c>
      <c r="AW57" s="64">
        <v>818.00967000000003</v>
      </c>
      <c r="AX57" s="64">
        <v>587.15939000000003</v>
      </c>
      <c r="AY57" s="64">
        <v>1096.80781</v>
      </c>
      <c r="AZ57" s="65">
        <v>8.9157199999999985</v>
      </c>
      <c r="BB57" s="67">
        <v>0.30894711825584242</v>
      </c>
      <c r="BC57" s="68">
        <v>0.22513425783302315</v>
      </c>
      <c r="BD57" s="68">
        <v>0.16159918194773981</v>
      </c>
      <c r="BE57" s="68">
        <v>0.30186563966879937</v>
      </c>
      <c r="BF57" s="69">
        <v>2.4538022945951735E-3</v>
      </c>
      <c r="BH57" s="70">
        <v>110.91120999999998</v>
      </c>
      <c r="BI57" s="71">
        <v>44.256969999999995</v>
      </c>
      <c r="BJ57" s="71">
        <v>78.569329999999994</v>
      </c>
      <c r="BK57" s="71">
        <v>27.328400000000002</v>
      </c>
      <c r="BL57" s="71">
        <v>13.648890000000002</v>
      </c>
      <c r="BM57" s="71">
        <v>14.626589999999998</v>
      </c>
      <c r="BN57" s="72">
        <v>5.14499</v>
      </c>
      <c r="BO57" s="71"/>
      <c r="BP57" s="73">
        <v>0.73770270061728394</v>
      </c>
      <c r="BQ57" s="73">
        <v>7.8267001815388905E-3</v>
      </c>
      <c r="BR57" s="73">
        <v>0.28843130114621268</v>
      </c>
      <c r="BS57" s="73">
        <v>0.1059747772267999</v>
      </c>
      <c r="BT57" s="73">
        <v>5.2857844465519575E-2</v>
      </c>
      <c r="BU57" s="73">
        <v>0.1047270935290919</v>
      </c>
      <c r="BV57" s="73">
        <v>5.8560314745124874E-2</v>
      </c>
      <c r="BW57" s="73"/>
      <c r="BX57" s="73">
        <v>0.24541278452795828</v>
      </c>
      <c r="BY57" s="73">
        <v>0.18218766380048865</v>
      </c>
      <c r="CA57" s="86">
        <v>1.5730584716128</v>
      </c>
      <c r="CB57" s="86">
        <v>-0.87794233997110038</v>
      </c>
      <c r="CC57" s="86">
        <v>1.1841651040382999</v>
      </c>
      <c r="CD57" s="86">
        <v>0.92863709894260116</v>
      </c>
      <c r="CE57" s="86">
        <v>-1.7392854645097</v>
      </c>
      <c r="CF57" s="86">
        <v>-2.9100950746049987</v>
      </c>
      <c r="CG57" s="86">
        <v>-0.83417018951249988</v>
      </c>
      <c r="CI57" s="89">
        <v>33.155657586953559</v>
      </c>
      <c r="CJ57" s="89">
        <v>52.648643532947183</v>
      </c>
      <c r="CK57" s="89">
        <v>37.671046918886042</v>
      </c>
      <c r="CL57" s="89">
        <v>44.048588721809679</v>
      </c>
      <c r="CM57" s="89">
        <v>44.436000221330382</v>
      </c>
      <c r="CN57" s="89">
        <v>42.370852259997179</v>
      </c>
      <c r="CO57" s="89">
        <v>36.239040080343941</v>
      </c>
      <c r="CQ57" s="89">
        <v>73.5381489027789</v>
      </c>
      <c r="CR57" s="89">
        <v>54.300400177863644</v>
      </c>
      <c r="CS57" s="89">
        <v>57.066225289419052</v>
      </c>
      <c r="CT57" s="89">
        <v>48.901617922415696</v>
      </c>
      <c r="CU57" s="89">
        <v>53.610720527355561</v>
      </c>
      <c r="CV57" s="89">
        <v>47.126771731891779</v>
      </c>
      <c r="CW57" s="89">
        <v>32.344607978336633</v>
      </c>
      <c r="CY57" s="63">
        <v>580.88747999999998</v>
      </c>
      <c r="CZ57" s="64">
        <v>1041.2694900000001</v>
      </c>
      <c r="DA57" s="64">
        <v>758.19645999999989</v>
      </c>
      <c r="DB57" s="64">
        <v>551.42879000000005</v>
      </c>
      <c r="DC57" s="64">
        <v>254.83223999999998</v>
      </c>
      <c r="DD57" s="64">
        <v>222.50685999999996</v>
      </c>
      <c r="DE57" s="64">
        <v>158.73434</v>
      </c>
      <c r="DF57" s="7"/>
      <c r="DG57" s="63">
        <v>518.4</v>
      </c>
      <c r="DH57" s="64">
        <v>1074.1500000000001</v>
      </c>
      <c r="DI57" s="64">
        <v>744.18999999999994</v>
      </c>
      <c r="DJ57" s="64">
        <v>536.41999999999996</v>
      </c>
      <c r="DK57" s="64">
        <v>295.24</v>
      </c>
      <c r="DL57" s="64">
        <v>222.50685999999996</v>
      </c>
      <c r="DM57" s="64">
        <v>294.24</v>
      </c>
      <c r="DO57" s="59">
        <v>2</v>
      </c>
      <c r="DQ57" s="75">
        <f>OtherCostSummary!C57</f>
        <v>1887.1090015393615</v>
      </c>
      <c r="DR57" s="76">
        <f>OtherCostSummary!D57</f>
        <v>1899.4438046200794</v>
      </c>
      <c r="DS57" s="76">
        <f>OtherCostSummary!E57</f>
        <v>1915.7309906186752</v>
      </c>
      <c r="DU57" s="90">
        <f t="shared" si="17"/>
        <v>51.176979715588288</v>
      </c>
      <c r="DV57" s="90">
        <f t="shared" si="17"/>
        <v>51.511490317012338</v>
      </c>
      <c r="DW57" s="91">
        <f t="shared" si="17"/>
        <v>51.953186576631801</v>
      </c>
      <c r="DY57" s="75">
        <f>OtherCostSummary!G57</f>
        <v>1887.1090015393615</v>
      </c>
      <c r="DZ57" s="76">
        <f>OtherCostSummary!H57</f>
        <v>1899.4438046200794</v>
      </c>
      <c r="EA57" s="77">
        <f>OtherCostSummary!I57</f>
        <v>1915.7309906186752</v>
      </c>
      <c r="EC57" s="90">
        <f t="shared" si="14"/>
        <v>51.176979715588288</v>
      </c>
      <c r="ED57" s="90">
        <f t="shared" si="14"/>
        <v>51.511490317012338</v>
      </c>
      <c r="EE57" s="91">
        <f t="shared" si="14"/>
        <v>51.953186576631801</v>
      </c>
    </row>
    <row r="58" spans="1:135">
      <c r="A58" s="87" t="s">
        <v>238</v>
      </c>
      <c r="B58" s="87"/>
      <c r="C58" s="54" t="s">
        <v>239</v>
      </c>
      <c r="D58" s="54" t="s">
        <v>240</v>
      </c>
      <c r="E58" s="93" t="s">
        <v>241</v>
      </c>
      <c r="F58" s="95">
        <v>0.13726041375493936</v>
      </c>
      <c r="G58" s="95"/>
      <c r="H58" s="96">
        <v>309.87834961999994</v>
      </c>
      <c r="I58" s="96"/>
      <c r="J58" s="96">
        <v>178.88824000000002</v>
      </c>
      <c r="K58" s="96"/>
      <c r="L58" s="96">
        <v>327.55977000000007</v>
      </c>
      <c r="M58" s="96"/>
      <c r="N58" s="96">
        <v>1008.0804355299997</v>
      </c>
      <c r="O58" s="56"/>
      <c r="P58" s="82">
        <v>23235.64</v>
      </c>
      <c r="R58" s="83">
        <v>0.28764228764031663</v>
      </c>
      <c r="T58" s="84">
        <v>1801.8720247114554</v>
      </c>
      <c r="V58" s="85">
        <v>48.864850890812605</v>
      </c>
      <c r="X58" s="85">
        <v>54.993029997634622</v>
      </c>
      <c r="Z58" s="85">
        <v>44.037203830777329</v>
      </c>
      <c r="AB58" s="85">
        <v>6.1790079680737753</v>
      </c>
      <c r="AD58" s="85">
        <v>59.949433637112151</v>
      </c>
      <c r="AF58" s="85">
        <v>15.88064878009078</v>
      </c>
      <c r="AH58" s="85">
        <v>0</v>
      </c>
      <c r="AJ58" s="63">
        <v>173.94120000000001</v>
      </c>
      <c r="AK58" s="64">
        <v>105.01685999999999</v>
      </c>
      <c r="AL58" s="64">
        <v>346.35446999999999</v>
      </c>
      <c r="AM58" s="64">
        <v>299.82502999999997</v>
      </c>
      <c r="AN58" s="65">
        <v>87.762090000000001</v>
      </c>
      <c r="AO58" s="63"/>
      <c r="AP58" s="63">
        <v>106.45089</v>
      </c>
      <c r="AQ58" s="64">
        <v>2.1027</v>
      </c>
      <c r="AR58" s="64">
        <v>44.424589999999995</v>
      </c>
      <c r="AS58" s="64">
        <v>0.13900000000000001</v>
      </c>
      <c r="AT58" s="65">
        <v>0</v>
      </c>
      <c r="AU58" s="63"/>
      <c r="AV58" s="63">
        <v>1169.4682499999999</v>
      </c>
      <c r="AW58" s="64">
        <v>818.00967000000003</v>
      </c>
      <c r="AX58" s="64">
        <v>540.52101000000005</v>
      </c>
      <c r="AY58" s="64">
        <v>1096.80781</v>
      </c>
      <c r="AZ58" s="65">
        <v>8.9161000000000001</v>
      </c>
      <c r="BB58" s="67">
        <v>0.32183749325251232</v>
      </c>
      <c r="BC58" s="68">
        <v>0.22511614287015905</v>
      </c>
      <c r="BD58" s="68">
        <v>0.1487513037730748</v>
      </c>
      <c r="BE58" s="68">
        <v>0.30184135067384504</v>
      </c>
      <c r="BF58" s="69">
        <v>2.4537094304088423E-3</v>
      </c>
      <c r="BH58" s="70">
        <v>153.44755999999998</v>
      </c>
      <c r="BI58" s="71">
        <v>44.73216</v>
      </c>
      <c r="BJ58" s="71">
        <v>44.181000000000004</v>
      </c>
      <c r="BK58" s="71">
        <v>16.877320000000001</v>
      </c>
      <c r="BL58" s="71">
        <v>19.45889</v>
      </c>
      <c r="BM58" s="71">
        <v>13.845549999999999</v>
      </c>
      <c r="BN58" s="72">
        <v>5.14499</v>
      </c>
      <c r="BO58" s="71"/>
      <c r="BP58" s="73">
        <v>1.0311172839506173</v>
      </c>
      <c r="BQ58" s="73">
        <v>7.8267094912256169E-3</v>
      </c>
      <c r="BR58" s="73">
        <v>0.10857144008922454</v>
      </c>
      <c r="BS58" s="73">
        <v>6.0057771895156778E-2</v>
      </c>
      <c r="BT58" s="73">
        <v>9.4571026961116383E-2</v>
      </c>
      <c r="BU58" s="73">
        <v>9.6881797172376286E-2</v>
      </c>
      <c r="BV58" s="73">
        <v>5.8560314745124874E-2</v>
      </c>
      <c r="BW58" s="73"/>
      <c r="BX58" s="73">
        <v>0.34092383912593011</v>
      </c>
      <c r="BY58" s="73">
        <v>8.943434971602629E-2</v>
      </c>
      <c r="CA58" s="86">
        <v>7.5596499869836018</v>
      </c>
      <c r="CB58" s="86">
        <v>-1.2632503014660998</v>
      </c>
      <c r="CC58" s="86">
        <v>-2.4672500671910012</v>
      </c>
      <c r="CD58" s="86">
        <v>-0.38196671038429919</v>
      </c>
      <c r="CE58" s="86">
        <v>-1.6747197347503004</v>
      </c>
      <c r="CF58" s="86">
        <v>-2.9460894096282999</v>
      </c>
      <c r="CG58" s="86">
        <v>-1.5094544822712002</v>
      </c>
      <c r="CI58" s="89">
        <v>36.668785737787772</v>
      </c>
      <c r="CJ58" s="89">
        <v>52.147058866143162</v>
      </c>
      <c r="CK58" s="89">
        <v>39.970338577107299</v>
      </c>
      <c r="CL58" s="89">
        <v>43.402784671651105</v>
      </c>
      <c r="CM58" s="89">
        <v>43.663376738575842</v>
      </c>
      <c r="CN58" s="89">
        <v>42.47927785384055</v>
      </c>
      <c r="CO58" s="89">
        <v>37.49731728811684</v>
      </c>
      <c r="CQ58" s="89">
        <v>73.918615686940683</v>
      </c>
      <c r="CR58" s="89">
        <v>54.378888405974536</v>
      </c>
      <c r="CS58" s="89">
        <v>48.846488698948214</v>
      </c>
      <c r="CT58" s="89">
        <v>45.534268587772672</v>
      </c>
      <c r="CU58" s="89">
        <v>58.412718854122289</v>
      </c>
      <c r="CV58" s="89">
        <v>46.279738089420782</v>
      </c>
      <c r="CW58" s="89">
        <v>32.449909692687072</v>
      </c>
      <c r="CY58" s="63">
        <v>748.2007000000001</v>
      </c>
      <c r="CZ58" s="64">
        <v>1016.5364100000002</v>
      </c>
      <c r="DA58" s="64">
        <v>649.57361000000003</v>
      </c>
      <c r="DB58" s="64">
        <v>517.34157000000005</v>
      </c>
      <c r="DC58" s="64">
        <v>255.00662</v>
      </c>
      <c r="DD58" s="64">
        <v>222.57061999999996</v>
      </c>
      <c r="DE58" s="64">
        <v>158.91847000000001</v>
      </c>
      <c r="DF58" s="7"/>
      <c r="DG58" s="63">
        <v>518.4</v>
      </c>
      <c r="DH58" s="64">
        <v>1074.1500000000001</v>
      </c>
      <c r="DI58" s="64">
        <v>744.18999999999994</v>
      </c>
      <c r="DJ58" s="64">
        <v>536.41999999999996</v>
      </c>
      <c r="DK58" s="64">
        <v>295.24</v>
      </c>
      <c r="DL58" s="64">
        <v>222.57061999999996</v>
      </c>
      <c r="DM58" s="64">
        <v>294.24</v>
      </c>
      <c r="DO58" s="59">
        <v>2</v>
      </c>
      <c r="DQ58" s="75">
        <f>OtherCostSummary!C58</f>
        <v>1880.5145770192928</v>
      </c>
      <c r="DR58" s="76">
        <f>OtherCostSummary!D58</f>
        <v>1892.8849386542997</v>
      </c>
      <c r="DS58" s="76">
        <f>OtherCostSummary!E58</f>
        <v>1909.2254624843295</v>
      </c>
      <c r="DU58" s="90">
        <f t="shared" si="17"/>
        <v>50.997553180150149</v>
      </c>
      <c r="DV58" s="90">
        <f t="shared" si="17"/>
        <v>51.33302421719943</v>
      </c>
      <c r="DW58" s="91">
        <f t="shared" si="17"/>
        <v>51.776161826020477</v>
      </c>
      <c r="DY58" s="75">
        <f>OtherCostSummary!G58</f>
        <v>1880.5145770192928</v>
      </c>
      <c r="DZ58" s="76">
        <f>OtherCostSummary!H58</f>
        <v>1892.8849386542997</v>
      </c>
      <c r="EA58" s="77">
        <f>OtherCostSummary!I58</f>
        <v>1909.2254624843295</v>
      </c>
      <c r="EC58" s="90">
        <f t="shared" si="14"/>
        <v>50.997553180150149</v>
      </c>
      <c r="ED58" s="90">
        <f t="shared" si="14"/>
        <v>51.33302421719943</v>
      </c>
      <c r="EE58" s="91">
        <f t="shared" si="14"/>
        <v>51.776161826020477</v>
      </c>
    </row>
    <row r="59" spans="1:135">
      <c r="A59" s="87" t="s">
        <v>242</v>
      </c>
      <c r="B59" s="87" t="s">
        <v>75</v>
      </c>
      <c r="C59" s="54" t="s">
        <v>243</v>
      </c>
      <c r="D59" s="54" t="s">
        <v>244</v>
      </c>
      <c r="E59" s="93" t="s">
        <v>245</v>
      </c>
      <c r="F59" s="95">
        <v>0.38005710898450173</v>
      </c>
      <c r="G59" s="95"/>
      <c r="H59" s="96">
        <v>64.202534236178636</v>
      </c>
      <c r="I59" s="96"/>
      <c r="J59" s="96">
        <v>156.8733</v>
      </c>
      <c r="K59" s="96"/>
      <c r="L59" s="96">
        <v>191.95963</v>
      </c>
      <c r="M59" s="96"/>
      <c r="N59" s="96">
        <v>985.63966465999988</v>
      </c>
      <c r="O59" s="56"/>
      <c r="P59" s="82">
        <v>25795.420000000002</v>
      </c>
      <c r="R59" s="83">
        <v>0.16706712527225587</v>
      </c>
      <c r="T59" s="84">
        <v>2102.9198010769296</v>
      </c>
      <c r="V59" s="85">
        <v>51.139740962177939</v>
      </c>
      <c r="X59" s="85">
        <v>59.116052099340855</v>
      </c>
      <c r="Z59" s="85">
        <v>45.687211208282747</v>
      </c>
      <c r="AB59" s="85">
        <v>6.145993741792843</v>
      </c>
      <c r="AD59" s="85">
        <v>66.622646602618474</v>
      </c>
      <c r="AF59" s="85">
        <v>19.212352415236204</v>
      </c>
      <c r="AH59" s="85">
        <v>0</v>
      </c>
      <c r="AJ59" s="63">
        <v>191.57262</v>
      </c>
      <c r="AK59" s="64">
        <v>105.01685999999999</v>
      </c>
      <c r="AL59" s="64">
        <v>463.57144999999997</v>
      </c>
      <c r="AM59" s="64">
        <v>370.14133999999996</v>
      </c>
      <c r="AN59" s="65">
        <v>102.47708</v>
      </c>
      <c r="AP59" s="63">
        <v>88.819479999999999</v>
      </c>
      <c r="AQ59" s="64">
        <v>2.1027</v>
      </c>
      <c r="AR59" s="64">
        <v>27.65746</v>
      </c>
      <c r="AS59" s="64">
        <v>0</v>
      </c>
      <c r="AT59" s="65">
        <v>0</v>
      </c>
      <c r="AV59" s="63">
        <v>1230.12905</v>
      </c>
      <c r="AW59" s="64">
        <v>816.95758999999998</v>
      </c>
      <c r="AX59" s="64">
        <v>1028.2438500000001</v>
      </c>
      <c r="AY59" s="64">
        <v>1318.6936899999998</v>
      </c>
      <c r="AZ59" s="65">
        <v>10.97682</v>
      </c>
      <c r="BB59" s="67">
        <v>0.27925738268844885</v>
      </c>
      <c r="BC59" s="68">
        <v>0.18546138582034372</v>
      </c>
      <c r="BD59" s="68">
        <v>0.23342647368297986</v>
      </c>
      <c r="BE59" s="68">
        <v>0.29936285826041803</v>
      </c>
      <c r="BF59" s="69">
        <v>2.4918995478094104E-3</v>
      </c>
      <c r="BH59" s="70">
        <v>166.31013000000002</v>
      </c>
      <c r="BI59" s="71">
        <v>87.541039999999995</v>
      </c>
      <c r="BJ59" s="71">
        <v>111.02734000000001</v>
      </c>
      <c r="BK59" s="71">
        <v>58.47307</v>
      </c>
      <c r="BL59" s="71">
        <v>18.883139999999997</v>
      </c>
      <c r="BM59" s="71">
        <v>20.887080000000001</v>
      </c>
      <c r="BN59" s="72">
        <v>5.1928199999999993</v>
      </c>
      <c r="BO59" s="71"/>
      <c r="BP59" s="73">
        <v>0.87872702560084437</v>
      </c>
      <c r="BQ59" s="73">
        <v>6.4812897602153164E-3</v>
      </c>
      <c r="BR59" s="73">
        <v>0.2579121040510019</v>
      </c>
      <c r="BS59" s="73">
        <v>0.12349649944326659</v>
      </c>
      <c r="BT59" s="73">
        <v>4.6343804195804202E-2</v>
      </c>
      <c r="BU59" s="73">
        <v>9.8562048496387972E-2</v>
      </c>
      <c r="BV59" s="73">
        <v>4.835634781626081E-2</v>
      </c>
      <c r="BW59" s="73"/>
      <c r="BX59" s="73">
        <v>0.28864221165832993</v>
      </c>
      <c r="BY59" s="73">
        <v>0.17225915058318947</v>
      </c>
      <c r="CA59" s="86">
        <v>4.4830196027868014</v>
      </c>
      <c r="CB59" s="86">
        <v>-0.83860971307080012</v>
      </c>
      <c r="CC59" s="86">
        <v>-1.1350908398560993</v>
      </c>
      <c r="CD59" s="86">
        <v>1.526028609773002</v>
      </c>
      <c r="CE59" s="86">
        <v>-2.8453474527820006</v>
      </c>
      <c r="CF59" s="86">
        <v>-2.724919872717801</v>
      </c>
      <c r="CG59" s="86">
        <v>-1.0250066378099998</v>
      </c>
      <c r="CI59" s="89">
        <v>36.664715629389285</v>
      </c>
      <c r="CJ59" s="89">
        <v>52.539405189338808</v>
      </c>
      <c r="CK59" s="89">
        <v>41.731142781753888</v>
      </c>
      <c r="CL59" s="89">
        <v>43.63135788996194</v>
      </c>
      <c r="CM59" s="89">
        <v>48.362567573524721</v>
      </c>
      <c r="CN59" s="89">
        <v>46.436613124848733</v>
      </c>
      <c r="CO59" s="89">
        <v>47.722671505678562</v>
      </c>
      <c r="CQ59" s="89">
        <v>75.572105678326125</v>
      </c>
      <c r="CR59" s="89">
        <v>57.2425219140057</v>
      </c>
      <c r="CS59" s="89">
        <v>59.804595060580766</v>
      </c>
      <c r="CT59" s="89">
        <v>54.795064528170883</v>
      </c>
      <c r="CU59" s="89">
        <v>55.244320616717005</v>
      </c>
      <c r="CV59" s="89">
        <v>50.047692007193845</v>
      </c>
      <c r="CW59" s="89">
        <v>34.053506654361172</v>
      </c>
      <c r="CY59" s="63">
        <v>780.31781000000001</v>
      </c>
      <c r="CZ59" s="64">
        <v>1272.1761300000003</v>
      </c>
      <c r="DA59" s="64">
        <v>853.30800999999997</v>
      </c>
      <c r="DB59" s="64">
        <v>674.12804999999992</v>
      </c>
      <c r="DC59" s="64">
        <v>291.84990999999997</v>
      </c>
      <c r="DD59" s="64">
        <v>294.99701999999996</v>
      </c>
      <c r="DE59" s="64">
        <v>172.64917999999997</v>
      </c>
      <c r="DF59" s="7"/>
      <c r="DG59" s="63">
        <v>625.37</v>
      </c>
      <c r="DH59" s="64">
        <v>1307.8399999999999</v>
      </c>
      <c r="DI59" s="64">
        <v>898.79</v>
      </c>
      <c r="DJ59" s="64">
        <v>655.61</v>
      </c>
      <c r="DK59" s="64">
        <v>357.5</v>
      </c>
      <c r="DL59" s="64">
        <v>294.99701999999996</v>
      </c>
      <c r="DM59" s="64">
        <v>357.14</v>
      </c>
      <c r="DO59" s="59">
        <v>2</v>
      </c>
      <c r="DQ59" s="75">
        <f ca="1">OtherCostSummary!C59</f>
        <v>2218.4692286053273</v>
      </c>
      <c r="DR59" s="76">
        <f ca="1">OtherCostSummary!D59</f>
        <v>2239.4815972596411</v>
      </c>
      <c r="DS59" s="76">
        <f ca="1">OtherCostSummary!E59</f>
        <v>2265.2970540177639</v>
      </c>
      <c r="DU59" s="90">
        <f t="shared" ca="1" si="17"/>
        <v>53.949723439447908</v>
      </c>
      <c r="DV59" s="90">
        <f t="shared" ca="1" si="17"/>
        <v>54.460711585278808</v>
      </c>
      <c r="DW59" s="91">
        <f t="shared" ca="1" si="17"/>
        <v>55.088503368281955</v>
      </c>
      <c r="DY59" s="75">
        <f ca="1">OtherCostSummary!G59</f>
        <v>2218.4692286053273</v>
      </c>
      <c r="DZ59" s="76">
        <f ca="1">OtherCostSummary!H59</f>
        <v>2239.4815972596411</v>
      </c>
      <c r="EA59" s="77">
        <f ca="1">OtherCostSummary!I59</f>
        <v>2265.2970540177639</v>
      </c>
      <c r="EC59" s="90">
        <f t="shared" ca="1" si="14"/>
        <v>53.949723439447908</v>
      </c>
      <c r="ED59" s="90">
        <f t="shared" ca="1" si="14"/>
        <v>54.460711585278808</v>
      </c>
      <c r="EE59" s="91">
        <f t="shared" ca="1" si="14"/>
        <v>55.088503368281955</v>
      </c>
    </row>
    <row r="60" spans="1:135">
      <c r="A60" s="87" t="s">
        <v>246</v>
      </c>
      <c r="B60" s="87" t="s">
        <v>75</v>
      </c>
      <c r="C60" s="54" t="s">
        <v>247</v>
      </c>
      <c r="D60" s="54" t="s">
        <v>248</v>
      </c>
      <c r="E60" s="93" t="s">
        <v>249</v>
      </c>
      <c r="F60" s="95">
        <v>0.13726041375493936</v>
      </c>
      <c r="G60" s="95"/>
      <c r="H60" s="96">
        <v>64.202534236178636</v>
      </c>
      <c r="I60" s="96"/>
      <c r="J60" s="96">
        <v>142.45553000000001</v>
      </c>
      <c r="K60" s="96"/>
      <c r="L60" s="96">
        <v>195.83490000000003</v>
      </c>
      <c r="M60" s="96"/>
      <c r="N60" s="96">
        <v>1126.4431167999999</v>
      </c>
      <c r="O60" s="56"/>
      <c r="P60" s="82">
        <v>26202.879999999997</v>
      </c>
      <c r="R60" s="83">
        <v>0.17689495106783482</v>
      </c>
      <c r="T60" s="84">
        <v>1919.9123275403851</v>
      </c>
      <c r="V60" s="85">
        <v>52.01849663922291</v>
      </c>
      <c r="X60" s="85">
        <v>58.831978859279246</v>
      </c>
      <c r="Z60" s="85">
        <v>58.266496964768756</v>
      </c>
      <c r="AB60" s="85">
        <v>9.9495105584318395</v>
      </c>
      <c r="AD60" s="85">
        <v>60.184030430298947</v>
      </c>
      <c r="AF60" s="85">
        <v>20.417239511264206</v>
      </c>
      <c r="AH60" s="85">
        <v>0</v>
      </c>
      <c r="AJ60" s="63">
        <v>224.05176</v>
      </c>
      <c r="AK60" s="64">
        <v>105.01685999999999</v>
      </c>
      <c r="AL60" s="64">
        <v>295.89778999999999</v>
      </c>
      <c r="AM60" s="64">
        <v>300.12308999999999</v>
      </c>
      <c r="AN60" s="65">
        <v>87.762090000000001</v>
      </c>
      <c r="AP60" s="63">
        <v>65.003320000000002</v>
      </c>
      <c r="AQ60" s="64">
        <v>2.1027</v>
      </c>
      <c r="AR60" s="64">
        <v>76.217569999999995</v>
      </c>
      <c r="AS60" s="64">
        <v>0</v>
      </c>
      <c r="AT60" s="65">
        <v>0</v>
      </c>
      <c r="AV60" s="63">
        <v>1476.2765400000001</v>
      </c>
      <c r="AW60" s="64">
        <v>817.98943999999995</v>
      </c>
      <c r="AX60" s="64">
        <v>237.77803</v>
      </c>
      <c r="AY60" s="64">
        <v>1096.8215700000001</v>
      </c>
      <c r="AZ60" s="65">
        <v>22.812169999999998</v>
      </c>
      <c r="BB60" s="67">
        <v>0.40427349866783835</v>
      </c>
      <c r="BC60" s="68">
        <v>0.224003730887809</v>
      </c>
      <c r="BD60" s="68">
        <v>6.5114735274765134E-2</v>
      </c>
      <c r="BE60" s="68">
        <v>0.30036099707867159</v>
      </c>
      <c r="BF60" s="69">
        <v>6.2470380909158798E-3</v>
      </c>
      <c r="BH60" s="70">
        <v>139.58357000000001</v>
      </c>
      <c r="BI60" s="71">
        <v>44.141639999999995</v>
      </c>
      <c r="BJ60" s="71">
        <v>47.317999999999998</v>
      </c>
      <c r="BK60" s="71">
        <v>17.168800000000001</v>
      </c>
      <c r="BL60" s="71">
        <v>19.45889</v>
      </c>
      <c r="BM60" s="71">
        <v>15.029949999999998</v>
      </c>
      <c r="BN60" s="72">
        <v>5.14499</v>
      </c>
      <c r="BO60" s="71"/>
      <c r="BP60" s="73">
        <v>0.93943468364197524</v>
      </c>
      <c r="BQ60" s="73">
        <v>7.8267094912256169E-3</v>
      </c>
      <c r="BR60" s="73">
        <v>0.16323023690186647</v>
      </c>
      <c r="BS60" s="73">
        <v>6.1338372916744342E-2</v>
      </c>
      <c r="BT60" s="73">
        <v>9.4571026961116383E-2</v>
      </c>
      <c r="BU60" s="73">
        <v>0.10721397498640567</v>
      </c>
      <c r="BV60" s="73">
        <v>5.8560314745124874E-2</v>
      </c>
      <c r="BW60" s="73"/>
      <c r="BX60" s="73">
        <v>0.31107971492260833</v>
      </c>
      <c r="BY60" s="73">
        <v>0.1156827045721357</v>
      </c>
      <c r="CA60" s="86">
        <v>7.7562264124132998</v>
      </c>
      <c r="CB60" s="86">
        <v>-2.5094126050380998</v>
      </c>
      <c r="CC60" s="86">
        <v>-0.21158869371580025</v>
      </c>
      <c r="CD60" s="86">
        <v>0.64808167630939817</v>
      </c>
      <c r="CE60" s="86">
        <v>-2.6093216757505004</v>
      </c>
      <c r="CF60" s="86">
        <v>-4.7402437861832984</v>
      </c>
      <c r="CG60" s="86">
        <v>-2.0316159560079003</v>
      </c>
      <c r="CI60" s="89">
        <v>47.293109086527323</v>
      </c>
      <c r="CJ60" s="89">
        <v>69.931332542347434</v>
      </c>
      <c r="CK60" s="89">
        <v>50.816943652848984</v>
      </c>
      <c r="CL60" s="89">
        <v>56.210564519177829</v>
      </c>
      <c r="CM60" s="89">
        <v>57.902385970431531</v>
      </c>
      <c r="CN60" s="89">
        <v>62.178932991730115</v>
      </c>
      <c r="CO60" s="89">
        <v>49.794738192826763</v>
      </c>
      <c r="CQ60" s="89">
        <v>74.160589745602806</v>
      </c>
      <c r="CR60" s="89">
        <v>61.994519252113989</v>
      </c>
      <c r="CS60" s="89">
        <v>52.820763983046326</v>
      </c>
      <c r="CT60" s="89">
        <v>49.543252878621026</v>
      </c>
      <c r="CU60" s="89">
        <v>61.726168938831037</v>
      </c>
      <c r="CV60" s="89">
        <v>53.424431778120976</v>
      </c>
      <c r="CW60" s="89">
        <v>32.298268022580451</v>
      </c>
      <c r="CY60" s="63">
        <v>705.78093000000001</v>
      </c>
      <c r="CZ60" s="64">
        <v>997.67771000000016</v>
      </c>
      <c r="DA60" s="64">
        <v>719.36256000000003</v>
      </c>
      <c r="DB60" s="64">
        <v>544.66791000000001</v>
      </c>
      <c r="DC60" s="64">
        <v>250.89293999999998</v>
      </c>
      <c r="DD60" s="64">
        <v>210.19166000000001</v>
      </c>
      <c r="DE60" s="64">
        <v>157.52919</v>
      </c>
      <c r="DF60" s="7"/>
      <c r="DG60" s="63">
        <v>518.4</v>
      </c>
      <c r="DH60" s="64">
        <v>1074.1500000000001</v>
      </c>
      <c r="DI60" s="64">
        <v>744.18999999999994</v>
      </c>
      <c r="DJ60" s="64">
        <v>536.41999999999996</v>
      </c>
      <c r="DK60" s="64">
        <v>295.24</v>
      </c>
      <c r="DL60" s="64">
        <v>210.19166000000001</v>
      </c>
      <c r="DM60" s="64">
        <v>294.24</v>
      </c>
      <c r="DO60" s="59">
        <v>2</v>
      </c>
      <c r="DQ60" s="75">
        <f ca="1">OtherCostSummary!C60</f>
        <v>2029.6255824444772</v>
      </c>
      <c r="DR60" s="76">
        <f ca="1">OtherCostSummary!D60</f>
        <v>2051.2403946468053</v>
      </c>
      <c r="DS60" s="76">
        <f ca="1">OtherCostSummary!E60</f>
        <v>2077.959516726949</v>
      </c>
      <c r="DU60" s="90">
        <f t="shared" ca="1" si="17"/>
        <v>54.991089970512235</v>
      </c>
      <c r="DV60" s="90">
        <f t="shared" ca="1" si="17"/>
        <v>55.576726105962585</v>
      </c>
      <c r="DW60" s="91">
        <f t="shared" ca="1" si="17"/>
        <v>56.300659455517952</v>
      </c>
      <c r="DY60" s="75">
        <f ca="1">OtherCostSummary!G60</f>
        <v>2029.6255824444772</v>
      </c>
      <c r="DZ60" s="76">
        <f ca="1">OtherCostSummary!H60</f>
        <v>2051.2403946468053</v>
      </c>
      <c r="EA60" s="77">
        <f ca="1">OtherCostSummary!I60</f>
        <v>2077.959516726949</v>
      </c>
      <c r="EC60" s="90">
        <f t="shared" ca="1" si="14"/>
        <v>54.991089970512235</v>
      </c>
      <c r="ED60" s="90">
        <f t="shared" ca="1" si="14"/>
        <v>55.576726105962585</v>
      </c>
      <c r="EE60" s="91">
        <f t="shared" ca="1" si="14"/>
        <v>56.300659455517952</v>
      </c>
    </row>
    <row r="61" spans="1:135">
      <c r="A61" s="87" t="s">
        <v>250</v>
      </c>
      <c r="B61" s="87" t="s">
        <v>75</v>
      </c>
      <c r="C61" s="54" t="s">
        <v>251</v>
      </c>
      <c r="D61" s="54" t="s">
        <v>252</v>
      </c>
      <c r="E61" s="93" t="s">
        <v>253</v>
      </c>
      <c r="F61" s="95">
        <v>0.13726041375493936</v>
      </c>
      <c r="G61" s="95"/>
      <c r="H61" s="96">
        <v>64.202534236178636</v>
      </c>
      <c r="I61" s="96"/>
      <c r="J61" s="96">
        <v>124.25934000000001</v>
      </c>
      <c r="K61" s="96"/>
      <c r="L61" s="96">
        <v>180.16281000000004</v>
      </c>
      <c r="M61" s="96"/>
      <c r="N61" s="96">
        <v>620.06175468999993</v>
      </c>
      <c r="O61" s="56"/>
      <c r="P61" s="82">
        <v>20696.649999999998</v>
      </c>
      <c r="R61" s="83">
        <v>0.52069145633555736</v>
      </c>
      <c r="T61" s="84">
        <v>1811.0841578885861</v>
      </c>
      <c r="V61" s="85">
        <v>49.008583908348768</v>
      </c>
      <c r="X61" s="85">
        <v>58.161136446119251</v>
      </c>
      <c r="Z61" s="85">
        <v>31.713472031449093</v>
      </c>
      <c r="AB61" s="85">
        <v>5.9564793961896649</v>
      </c>
      <c r="AD61" s="85">
        <v>62.557150188950054</v>
      </c>
      <c r="AF61" s="85">
        <v>9.7306624544120695</v>
      </c>
      <c r="AH61" s="85">
        <v>0</v>
      </c>
      <c r="AJ61" s="63">
        <v>103.20329</v>
      </c>
      <c r="AK61" s="64">
        <v>116.29052</v>
      </c>
      <c r="AL61" s="64">
        <v>412.07240000000002</v>
      </c>
      <c r="AM61" s="64">
        <v>244.50514999999999</v>
      </c>
      <c r="AN61" s="65">
        <v>87.762090000000001</v>
      </c>
      <c r="AP61" s="63">
        <v>177.18879999999999</v>
      </c>
      <c r="AQ61" s="64">
        <v>2.1027</v>
      </c>
      <c r="AR61" s="64">
        <v>37.947050000000004</v>
      </c>
      <c r="AS61" s="64">
        <v>0.13900000000000001</v>
      </c>
      <c r="AT61" s="65">
        <v>0</v>
      </c>
      <c r="AV61" s="63">
        <v>403.04827</v>
      </c>
      <c r="AW61" s="64">
        <v>905.82487000000003</v>
      </c>
      <c r="AX61" s="64">
        <v>1408.53846</v>
      </c>
      <c r="AY61" s="64">
        <v>898.61558000000002</v>
      </c>
      <c r="AZ61" s="65">
        <v>15.37898</v>
      </c>
      <c r="BB61" s="67">
        <v>0.11098958701992177</v>
      </c>
      <c r="BC61" s="68">
        <v>0.24944190489559556</v>
      </c>
      <c r="BD61" s="68">
        <v>0.38787687136599441</v>
      </c>
      <c r="BE61" s="68">
        <v>0.24745664362699651</v>
      </c>
      <c r="BF61" s="69">
        <v>4.2349930914915889E-3</v>
      </c>
      <c r="BH61" s="70">
        <v>108.44412</v>
      </c>
      <c r="BI61" s="71">
        <v>58.038069999999998</v>
      </c>
      <c r="BJ61" s="71">
        <v>65.759109999999993</v>
      </c>
      <c r="BK61" s="71">
        <v>42.787269999999999</v>
      </c>
      <c r="BL61" s="71">
        <v>21.374639999999999</v>
      </c>
      <c r="BM61" s="71">
        <v>13.83348</v>
      </c>
      <c r="BN61" s="72">
        <v>5.14499</v>
      </c>
      <c r="BO61" s="71"/>
      <c r="BP61" s="73">
        <v>0.69945254629629627</v>
      </c>
      <c r="BQ61" s="73">
        <v>7.8267094912256169E-3</v>
      </c>
      <c r="BR61" s="73">
        <v>9.3831373708327184E-2</v>
      </c>
      <c r="BS61" s="73">
        <v>6.0892975653405915E-2</v>
      </c>
      <c r="BT61" s="73">
        <v>9.4571060831865603E-2</v>
      </c>
      <c r="BU61" s="73">
        <v>9.7984740348015228E-2</v>
      </c>
      <c r="BV61" s="73">
        <v>5.8560314745124874E-2</v>
      </c>
      <c r="BW61" s="73"/>
      <c r="BX61" s="73">
        <v>0.23296176572164135</v>
      </c>
      <c r="BY61" s="73">
        <v>8.2757711711140033E-2</v>
      </c>
      <c r="CA61" s="86">
        <v>2.4077500041696998</v>
      </c>
      <c r="CB61" s="86">
        <v>-0.52224543948200008</v>
      </c>
      <c r="CC61" s="86">
        <v>-2.1229433149912995</v>
      </c>
      <c r="CD61" s="86">
        <v>1.4857650359623</v>
      </c>
      <c r="CE61" s="86">
        <v>-0.55057860717090001</v>
      </c>
      <c r="CF61" s="86">
        <v>-0.97330469912930084</v>
      </c>
      <c r="CG61" s="86">
        <v>-1.0252143038744999</v>
      </c>
      <c r="CI61" s="89">
        <v>28.150198483137171</v>
      </c>
      <c r="CJ61" s="89">
        <v>39.656369326916035</v>
      </c>
      <c r="CK61" s="89">
        <v>29.856898465387928</v>
      </c>
      <c r="CL61" s="89">
        <v>30.290574361686531</v>
      </c>
      <c r="CM61" s="89">
        <v>30.506174383340149</v>
      </c>
      <c r="CN61" s="89">
        <v>23.142646845373349</v>
      </c>
      <c r="CO61" s="89">
        <v>20.345523266747026</v>
      </c>
      <c r="CQ61" s="89">
        <v>70.808487690382023</v>
      </c>
      <c r="CR61" s="89">
        <v>60.465254265142136</v>
      </c>
      <c r="CS61" s="89">
        <v>56.885816089990179</v>
      </c>
      <c r="CT61" s="89">
        <v>54.208337281029294</v>
      </c>
      <c r="CU61" s="89">
        <v>57.989141321591404</v>
      </c>
      <c r="CV61" s="89">
        <v>46.508229364132298</v>
      </c>
      <c r="CW61" s="89">
        <v>32.310409590104776</v>
      </c>
      <c r="CY61" s="63">
        <v>614.52759999999989</v>
      </c>
      <c r="CZ61" s="64">
        <v>1034.1454899999999</v>
      </c>
      <c r="DA61" s="64">
        <v>656.93564000000003</v>
      </c>
      <c r="DB61" s="64">
        <v>585.36254000000008</v>
      </c>
      <c r="DC61" s="64">
        <v>282.10246999999998</v>
      </c>
      <c r="DD61" s="64">
        <v>247.84904</v>
      </c>
      <c r="DE61" s="64">
        <v>157.31215</v>
      </c>
      <c r="DF61" s="7"/>
      <c r="DG61" s="63">
        <v>518.4</v>
      </c>
      <c r="DH61" s="64">
        <v>1074.1500000000001</v>
      </c>
      <c r="DI61" s="64">
        <v>744.18999999999994</v>
      </c>
      <c r="DJ61" s="64">
        <v>536.41999999999996</v>
      </c>
      <c r="DK61" s="64">
        <v>295.24</v>
      </c>
      <c r="DL61" s="64">
        <v>247.84904</v>
      </c>
      <c r="DM61" s="64">
        <v>294.24</v>
      </c>
      <c r="DO61" s="59">
        <v>2</v>
      </c>
      <c r="DQ61" s="75">
        <f ca="1">OtherCostSummary!C61</f>
        <v>1917.8272440229032</v>
      </c>
      <c r="DR61" s="76">
        <f ca="1">OtherCostSummary!D61</f>
        <v>1934.098767696805</v>
      </c>
      <c r="DS61" s="76">
        <f ca="1">OtherCostSummary!E61</f>
        <v>1952.80295698431</v>
      </c>
      <c r="DU61" s="90">
        <f t="shared" ca="1" si="17"/>
        <v>51.89708992871428</v>
      </c>
      <c r="DV61" s="90">
        <f t="shared" ca="1" si="17"/>
        <v>52.337403168612958</v>
      </c>
      <c r="DW61" s="91">
        <f t="shared" ca="1" si="17"/>
        <v>52.843545208529541</v>
      </c>
      <c r="DY61" s="75">
        <f ca="1">OtherCostSummary!G61</f>
        <v>1917.8272440229032</v>
      </c>
      <c r="DZ61" s="76">
        <f ca="1">OtherCostSummary!H61</f>
        <v>1934.098767696805</v>
      </c>
      <c r="EA61" s="77">
        <f ca="1">OtherCostSummary!I61</f>
        <v>1952.80295698431</v>
      </c>
      <c r="EC61" s="90">
        <f t="shared" ca="1" si="14"/>
        <v>51.89708992871428</v>
      </c>
      <c r="ED61" s="90">
        <f t="shared" ca="1" si="14"/>
        <v>52.337403168612958</v>
      </c>
      <c r="EE61" s="91">
        <f t="shared" ca="1" si="14"/>
        <v>52.843545208529541</v>
      </c>
    </row>
    <row r="62" spans="1:135">
      <c r="A62" s="87" t="s">
        <v>254</v>
      </c>
      <c r="B62" s="87"/>
      <c r="C62" s="54" t="s">
        <v>255</v>
      </c>
      <c r="D62" s="54" t="s">
        <v>256</v>
      </c>
      <c r="E62" s="93" t="s">
        <v>257</v>
      </c>
      <c r="F62" s="95">
        <v>0.16200490919192445</v>
      </c>
      <c r="G62" s="95"/>
      <c r="H62" s="96">
        <v>64.202534236178636</v>
      </c>
      <c r="I62" s="96"/>
      <c r="J62" s="96">
        <v>138.57079000000007</v>
      </c>
      <c r="K62" s="96"/>
      <c r="L62" s="96">
        <v>190.59953999999996</v>
      </c>
      <c r="M62" s="96"/>
      <c r="N62" s="96">
        <v>975.45027871000002</v>
      </c>
      <c r="O62" s="56"/>
      <c r="P62" s="82">
        <v>23451.860000000004</v>
      </c>
      <c r="R62" s="83">
        <v>0.27093143583628176</v>
      </c>
      <c r="T62" s="84">
        <v>1825.388658576258</v>
      </c>
      <c r="V62" s="85">
        <v>49.126600930456341</v>
      </c>
      <c r="X62" s="85">
        <v>55.72458638135123</v>
      </c>
      <c r="Z62" s="85">
        <v>44.031366133084553</v>
      </c>
      <c r="AB62" s="85">
        <v>6.1980462080879306</v>
      </c>
      <c r="AD62" s="85">
        <v>60.317708377631796</v>
      </c>
      <c r="AF62" s="85">
        <v>16.248742526196402</v>
      </c>
      <c r="AH62" s="85">
        <v>0</v>
      </c>
      <c r="AJ62" s="63">
        <v>179.56715</v>
      </c>
      <c r="AK62" s="64">
        <v>105.01691000000001</v>
      </c>
      <c r="AL62" s="64">
        <v>358.06670999999994</v>
      </c>
      <c r="AM62" s="64">
        <v>308.35568000000001</v>
      </c>
      <c r="AN62" s="65">
        <v>92.833039999999997</v>
      </c>
      <c r="AP62" s="63">
        <v>100.83436</v>
      </c>
      <c r="AQ62" s="64">
        <v>2.1027</v>
      </c>
      <c r="AR62" s="64">
        <v>42.000730000000004</v>
      </c>
      <c r="AS62" s="64">
        <v>0.13907</v>
      </c>
      <c r="AT62" s="65">
        <v>0</v>
      </c>
      <c r="AV62" s="63">
        <v>1186.4336800000001</v>
      </c>
      <c r="AW62" s="64">
        <v>817.98969999999997</v>
      </c>
      <c r="AX62" s="64">
        <v>579.10472000000016</v>
      </c>
      <c r="AY62" s="64">
        <v>1118.8339800000001</v>
      </c>
      <c r="AZ62" s="65">
        <v>9.0861699999999992</v>
      </c>
      <c r="BB62" s="67">
        <v>0.31966865764597413</v>
      </c>
      <c r="BC62" s="68">
        <v>0.22039636414167968</v>
      </c>
      <c r="BD62" s="68">
        <v>0.15603200718210203</v>
      </c>
      <c r="BE62" s="68">
        <v>0.30145482427243864</v>
      </c>
      <c r="BF62" s="69">
        <v>2.4481467578053922E-3</v>
      </c>
      <c r="BH62" s="70">
        <v>137.71853999999999</v>
      </c>
      <c r="BI62" s="71">
        <v>49.078059999999994</v>
      </c>
      <c r="BJ62" s="71">
        <v>62.355380000000004</v>
      </c>
      <c r="BK62" s="71">
        <v>31.033249999999999</v>
      </c>
      <c r="BL62" s="71">
        <v>14.980650000000001</v>
      </c>
      <c r="BM62" s="71">
        <v>15.194889999999999</v>
      </c>
      <c r="BN62" s="72">
        <v>5.14499</v>
      </c>
      <c r="BO62" s="71"/>
      <c r="BP62" s="73">
        <v>0.91029410755802875</v>
      </c>
      <c r="BQ62" s="73">
        <v>7.6849052295044516E-3</v>
      </c>
      <c r="BR62" s="73">
        <v>0.18979508801517875</v>
      </c>
      <c r="BS62" s="73">
        <v>0.10108645491055131</v>
      </c>
      <c r="BT62" s="73">
        <v>6.030610371730151E-2</v>
      </c>
      <c r="BU62" s="73">
        <v>9.83376427352671E-2</v>
      </c>
      <c r="BV62" s="73">
        <v>5.6589592700343819E-2</v>
      </c>
      <c r="BW62" s="73"/>
      <c r="BX62" s="73">
        <v>0.30014435408678042</v>
      </c>
      <c r="BY62" s="73">
        <v>0.13513855145115464</v>
      </c>
      <c r="CA62" s="86">
        <v>5.4904438651298033</v>
      </c>
      <c r="CB62" s="86">
        <v>-1.2566578076088999</v>
      </c>
      <c r="CC62" s="86">
        <v>-1.1437864163199016</v>
      </c>
      <c r="CD62" s="86">
        <v>0.46369384135589931</v>
      </c>
      <c r="CE62" s="86">
        <v>-2.2282539048369996</v>
      </c>
      <c r="CF62" s="86">
        <v>-2.840142159132701</v>
      </c>
      <c r="CG62" s="86">
        <v>-1.1085022471889998</v>
      </c>
      <c r="CI62" s="89">
        <v>36.416161176020928</v>
      </c>
      <c r="CJ62" s="89">
        <v>52.478441086162682</v>
      </c>
      <c r="CK62" s="89">
        <v>39.556753948468035</v>
      </c>
      <c r="CL62" s="89">
        <v>42.986525426890694</v>
      </c>
      <c r="CM62" s="89">
        <v>44.229537257809824</v>
      </c>
      <c r="CN62" s="89">
        <v>43.269098452308626</v>
      </c>
      <c r="CO62" s="89">
        <v>36.684350541054656</v>
      </c>
      <c r="CQ62" s="89">
        <v>73.133937616849551</v>
      </c>
      <c r="CR62" s="89">
        <v>54.788047288865705</v>
      </c>
      <c r="CS62" s="89">
        <v>53.123766636727325</v>
      </c>
      <c r="CT62" s="89">
        <v>49.565927855389077</v>
      </c>
      <c r="CU62" s="89">
        <v>55.201771918279057</v>
      </c>
      <c r="CV62" s="89">
        <v>47.242518974873676</v>
      </c>
      <c r="CW62" s="89">
        <v>32.292712951527243</v>
      </c>
      <c r="CY62" s="63">
        <v>692.67486000000008</v>
      </c>
      <c r="CZ62" s="64">
        <v>1043.5978799999998</v>
      </c>
      <c r="DA62" s="64">
        <v>715.62451999999996</v>
      </c>
      <c r="DB62" s="64">
        <v>549.08384000000012</v>
      </c>
      <c r="DC62" s="64">
        <v>250.77003000000002</v>
      </c>
      <c r="DD62" s="64">
        <v>235.94359999999995</v>
      </c>
      <c r="DE62" s="64">
        <v>158.17872</v>
      </c>
      <c r="DF62" s="7"/>
      <c r="DG62" s="63">
        <v>524.74</v>
      </c>
      <c r="DH62" s="64">
        <v>1094.75</v>
      </c>
      <c r="DI62" s="64">
        <v>758.95999999999981</v>
      </c>
      <c r="DJ62" s="64">
        <v>547.79999999999995</v>
      </c>
      <c r="DK62" s="64">
        <v>305.06</v>
      </c>
      <c r="DL62" s="64">
        <v>235.94359999999995</v>
      </c>
      <c r="DM62" s="64">
        <v>304.76</v>
      </c>
      <c r="DO62" s="59">
        <v>2</v>
      </c>
      <c r="DQ62" s="75">
        <f ca="1">OtherCostSummary!C62</f>
        <v>1933.1513429351489</v>
      </c>
      <c r="DR62" s="76">
        <f ca="1">OtherCostSummary!D62</f>
        <v>1952.681906644943</v>
      </c>
      <c r="DS62" s="76">
        <f ca="1">OtherCostSummary!E62</f>
        <v>1976.2746559862862</v>
      </c>
      <c r="DU62" s="90">
        <f t="shared" ca="1" si="17"/>
        <v>52.026813093395447</v>
      </c>
      <c r="DV62" s="90">
        <f t="shared" ca="1" si="17"/>
        <v>52.552438255363015</v>
      </c>
      <c r="DW62" s="91">
        <f t="shared" ca="1" si="17"/>
        <v>53.187388832216307</v>
      </c>
      <c r="DY62" s="75">
        <f ca="1">OtherCostSummary!G62</f>
        <v>1933.1513429351489</v>
      </c>
      <c r="DZ62" s="76">
        <f ca="1">OtherCostSummary!H62</f>
        <v>1952.681906644943</v>
      </c>
      <c r="EA62" s="77">
        <f ca="1">OtherCostSummary!I62</f>
        <v>1976.2746559862862</v>
      </c>
      <c r="EC62" s="90">
        <f t="shared" ca="1" si="14"/>
        <v>52.026813093395447</v>
      </c>
      <c r="ED62" s="90">
        <f t="shared" ca="1" si="14"/>
        <v>52.552438255363015</v>
      </c>
      <c r="EE62" s="91">
        <f t="shared" ca="1" si="14"/>
        <v>53.187388832216307</v>
      </c>
    </row>
    <row r="63" spans="1:135">
      <c r="A63" s="87" t="s">
        <v>258</v>
      </c>
      <c r="B63" s="87"/>
      <c r="C63" s="54" t="s">
        <v>259</v>
      </c>
      <c r="D63" s="54" t="s">
        <v>260</v>
      </c>
      <c r="E63" s="93" t="s">
        <v>261</v>
      </c>
      <c r="F63" s="95">
        <v>0.13726041375493936</v>
      </c>
      <c r="G63" s="95"/>
      <c r="H63" s="96">
        <v>64.202534236178636</v>
      </c>
      <c r="I63" s="96"/>
      <c r="J63" s="96">
        <v>146.69819999999999</v>
      </c>
      <c r="K63" s="96"/>
      <c r="L63" s="96">
        <v>207.26344999999998</v>
      </c>
      <c r="M63" s="96"/>
      <c r="N63" s="96">
        <v>1163.4170818500002</v>
      </c>
      <c r="O63" s="56"/>
      <c r="P63" s="82">
        <v>23507.53</v>
      </c>
      <c r="R63" s="83">
        <v>0.27911931958173597</v>
      </c>
      <c r="T63" s="84">
        <v>1800.3065851232579</v>
      </c>
      <c r="V63" s="85">
        <v>48.803737542736599</v>
      </c>
      <c r="X63" s="85">
        <v>54.956771772168544</v>
      </c>
      <c r="Z63" s="85">
        <v>44.105955418505502</v>
      </c>
      <c r="AB63" s="85">
        <v>6.1442451053619678</v>
      </c>
      <c r="AD63" s="85">
        <v>59.9503768205631</v>
      </c>
      <c r="AF63" s="85">
        <v>15.856947265380207</v>
      </c>
      <c r="AH63" s="85">
        <v>0</v>
      </c>
      <c r="AJ63" s="63">
        <v>181.24257999999998</v>
      </c>
      <c r="AK63" s="64">
        <v>105.01685999999999</v>
      </c>
      <c r="AL63" s="64">
        <v>338.88777999999996</v>
      </c>
      <c r="AM63" s="64">
        <v>300.29850999999996</v>
      </c>
      <c r="AN63" s="65">
        <v>87.762090000000001</v>
      </c>
      <c r="AP63" s="63">
        <v>99.149529999999999</v>
      </c>
      <c r="AQ63" s="64">
        <v>2.1027</v>
      </c>
      <c r="AR63" s="64">
        <v>45.131540000000001</v>
      </c>
      <c r="AS63" s="64">
        <v>0.13900000000000001</v>
      </c>
      <c r="AT63" s="65">
        <v>0</v>
      </c>
      <c r="AV63" s="63">
        <v>1202.0093400000001</v>
      </c>
      <c r="AW63" s="64">
        <v>817.98933999999997</v>
      </c>
      <c r="AX63" s="64">
        <v>507.10668000000004</v>
      </c>
      <c r="AY63" s="64">
        <v>1096.80782</v>
      </c>
      <c r="AZ63" s="65">
        <v>8.8146100000000001</v>
      </c>
      <c r="BB63" s="67">
        <v>0.33088340483667233</v>
      </c>
      <c r="BC63" s="68">
        <v>0.22517220867793125</v>
      </c>
      <c r="BD63" s="68">
        <v>0.13959391105381999</v>
      </c>
      <c r="BE63" s="68">
        <v>0.30192403158288939</v>
      </c>
      <c r="BF63" s="69">
        <v>2.4264438486870498E-3</v>
      </c>
      <c r="BH63" s="70">
        <v>142.22113999999999</v>
      </c>
      <c r="BI63" s="71">
        <v>43.36936</v>
      </c>
      <c r="BJ63" s="71">
        <v>50.628449999999994</v>
      </c>
      <c r="BK63" s="71">
        <v>16.982119999999998</v>
      </c>
      <c r="BL63" s="71">
        <v>19.40063</v>
      </c>
      <c r="BM63" s="71">
        <v>13.654540000000001</v>
      </c>
      <c r="BN63" s="72">
        <v>5.14499</v>
      </c>
      <c r="BO63" s="71"/>
      <c r="BP63" s="73">
        <v>0.95810842978395061</v>
      </c>
      <c r="BQ63" s="73">
        <v>7.8267094912256169E-3</v>
      </c>
      <c r="BR63" s="73">
        <v>0.16105417971217031</v>
      </c>
      <c r="BS63" s="73">
        <v>6.0518213340293059E-2</v>
      </c>
      <c r="BT63" s="73">
        <v>9.4152757078986585E-2</v>
      </c>
      <c r="BU63" s="73">
        <v>9.4963193311582372E-2</v>
      </c>
      <c r="BV63" s="73">
        <v>5.8560314745124874E-2</v>
      </c>
      <c r="BW63" s="73"/>
      <c r="BX63" s="73">
        <v>0.31715831214090606</v>
      </c>
      <c r="BY63" s="73">
        <v>0.11429752197226896</v>
      </c>
      <c r="CA63" s="86">
        <v>7.1012461640921005</v>
      </c>
      <c r="CB63" s="86">
        <v>-2.9017957681373994</v>
      </c>
      <c r="CC63" s="86">
        <v>-0.31246142613209926</v>
      </c>
      <c r="CD63" s="86">
        <v>-0.16017200136070109</v>
      </c>
      <c r="CE63" s="86">
        <v>-1.64603554338</v>
      </c>
      <c r="CF63" s="86">
        <v>-3.0443125489641014</v>
      </c>
      <c r="CG63" s="86">
        <v>-1.6139625759304999</v>
      </c>
      <c r="CI63" s="89">
        <v>37.698639585975826</v>
      </c>
      <c r="CJ63" s="89">
        <v>51.559931522872681</v>
      </c>
      <c r="CK63" s="89">
        <v>40.457619304755482</v>
      </c>
      <c r="CL63" s="89">
        <v>43.248487011468342</v>
      </c>
      <c r="CM63" s="89">
        <v>43.680703079916924</v>
      </c>
      <c r="CN63" s="89">
        <v>42.216656971034965</v>
      </c>
      <c r="CO63" s="89">
        <v>38.436035651830814</v>
      </c>
      <c r="CQ63" s="89">
        <v>72.859262373668457</v>
      </c>
      <c r="CR63" s="89">
        <v>54.344520704326726</v>
      </c>
      <c r="CS63" s="89">
        <v>50.867607092665885</v>
      </c>
      <c r="CT63" s="89">
        <v>45.565580072536825</v>
      </c>
      <c r="CU63" s="89">
        <v>58.572959572149742</v>
      </c>
      <c r="CV63" s="89">
        <v>46.492550092944882</v>
      </c>
      <c r="CW63" s="89">
        <v>32.296084678273274</v>
      </c>
      <c r="CY63" s="63">
        <v>722.94789000000003</v>
      </c>
      <c r="CZ63" s="64">
        <v>977.06244000000004</v>
      </c>
      <c r="DA63" s="64">
        <v>711.84123</v>
      </c>
      <c r="DB63" s="64">
        <v>523.44445000000007</v>
      </c>
      <c r="DC63" s="64">
        <v>254.47408000000001</v>
      </c>
      <c r="DD63" s="64">
        <v>219.33428000000001</v>
      </c>
      <c r="DE63" s="64">
        <v>158.04856999999998</v>
      </c>
      <c r="DF63" s="7"/>
      <c r="DG63" s="63">
        <v>518.4</v>
      </c>
      <c r="DH63" s="64">
        <v>1074.1500000000001</v>
      </c>
      <c r="DI63" s="64">
        <v>744.18999999999994</v>
      </c>
      <c r="DJ63" s="64">
        <v>536.41999999999996</v>
      </c>
      <c r="DK63" s="64">
        <v>295.24</v>
      </c>
      <c r="DL63" s="64">
        <v>219.33428000000001</v>
      </c>
      <c r="DM63" s="64">
        <v>294.24</v>
      </c>
      <c r="DO63" s="59">
        <v>2</v>
      </c>
      <c r="DQ63" s="75">
        <f ca="1">OtherCostSummary!C63</f>
        <v>1907.5060402946722</v>
      </c>
      <c r="DR63" s="76">
        <f ca="1">OtherCostSummary!D63</f>
        <v>1926.8407063740581</v>
      </c>
      <c r="DS63" s="76">
        <f ca="1">OtherCostSummary!E63</f>
        <v>1950.1396092697892</v>
      </c>
      <c r="DU63" s="90">
        <f t="shared" ca="1" si="17"/>
        <v>51.709761504511903</v>
      </c>
      <c r="DV63" s="90">
        <f t="shared" ca="1" si="17"/>
        <v>52.233896658275278</v>
      </c>
      <c r="DW63" s="91">
        <f t="shared" ca="1" si="17"/>
        <v>52.865496604280651</v>
      </c>
      <c r="DY63" s="75">
        <f ca="1">OtherCostSummary!G63</f>
        <v>1907.5060402946722</v>
      </c>
      <c r="DZ63" s="76">
        <f ca="1">OtherCostSummary!H63</f>
        <v>1926.8407063740581</v>
      </c>
      <c r="EA63" s="77">
        <f ca="1">OtherCostSummary!I63</f>
        <v>1950.1396092697892</v>
      </c>
      <c r="EC63" s="90">
        <f t="shared" ca="1" si="14"/>
        <v>51.709761504511903</v>
      </c>
      <c r="ED63" s="90">
        <f t="shared" ca="1" si="14"/>
        <v>52.233896658275278</v>
      </c>
      <c r="EE63" s="91">
        <f t="shared" ca="1" si="14"/>
        <v>52.865496604280651</v>
      </c>
    </row>
    <row r="64" spans="1:135">
      <c r="A64" s="87" t="s">
        <v>262</v>
      </c>
      <c r="B64" s="87"/>
      <c r="C64" s="54" t="s">
        <v>263</v>
      </c>
      <c r="D64" s="54" t="s">
        <v>264</v>
      </c>
      <c r="E64" s="93" t="s">
        <v>265</v>
      </c>
      <c r="F64" s="95">
        <v>0.13726041375493936</v>
      </c>
      <c r="G64" s="95"/>
      <c r="H64" s="96">
        <v>64.202534236178636</v>
      </c>
      <c r="I64" s="96"/>
      <c r="J64" s="96">
        <v>132.35988</v>
      </c>
      <c r="K64" s="96"/>
      <c r="L64" s="96">
        <v>198.54507999999998</v>
      </c>
      <c r="M64" s="96"/>
      <c r="N64" s="96">
        <v>944.63041125999985</v>
      </c>
      <c r="O64" s="56"/>
      <c r="P64" s="82">
        <v>23296.87</v>
      </c>
      <c r="R64" s="83">
        <v>0.28331378674840102</v>
      </c>
      <c r="T64" s="84">
        <v>1823.0460128474938</v>
      </c>
      <c r="V64" s="85">
        <v>49.460946075981155</v>
      </c>
      <c r="X64" s="85">
        <v>56.612629847320243</v>
      </c>
      <c r="Z64" s="85">
        <v>43.951598644986724</v>
      </c>
      <c r="AB64" s="85">
        <v>6.2344394118876734</v>
      </c>
      <c r="AD64" s="85">
        <v>59.922230003221799</v>
      </c>
      <c r="AF64" s="85">
        <v>16.006036808798108</v>
      </c>
      <c r="AH64" s="85">
        <v>0</v>
      </c>
      <c r="AJ64" s="63">
        <v>178.58670999999998</v>
      </c>
      <c r="AK64" s="64">
        <v>105.01685999999999</v>
      </c>
      <c r="AL64" s="64">
        <v>338.63972000000001</v>
      </c>
      <c r="AM64" s="64">
        <v>299.26501999999999</v>
      </c>
      <c r="AN64" s="65">
        <v>87.762090000000001</v>
      </c>
      <c r="AP64" s="63">
        <v>101.80538</v>
      </c>
      <c r="AQ64" s="64">
        <v>2.1027</v>
      </c>
      <c r="AR64" s="64">
        <v>46.918790000000001</v>
      </c>
      <c r="AS64" s="64">
        <v>0.13900000000000001</v>
      </c>
      <c r="AT64" s="65">
        <v>0</v>
      </c>
      <c r="AV64" s="63">
        <v>1185.83845</v>
      </c>
      <c r="AW64" s="64">
        <v>817.98933999999997</v>
      </c>
      <c r="AX64" s="64">
        <v>523.28233999999998</v>
      </c>
      <c r="AY64" s="64">
        <v>1096.80781</v>
      </c>
      <c r="AZ64" s="65">
        <v>8.7308700000000012</v>
      </c>
      <c r="BB64" s="67">
        <v>0.32643905646359467</v>
      </c>
      <c r="BC64" s="68">
        <v>0.22517710430698087</v>
      </c>
      <c r="BD64" s="68">
        <v>0.14404980150007948</v>
      </c>
      <c r="BE64" s="68">
        <v>0.30193059317506665</v>
      </c>
      <c r="BF64" s="69">
        <v>2.4034445542782871E-3</v>
      </c>
      <c r="BH64" s="70">
        <v>131.90272999999999</v>
      </c>
      <c r="BI64" s="71">
        <v>45.921790000000001</v>
      </c>
      <c r="BJ64" s="71">
        <v>54.16178</v>
      </c>
      <c r="BK64" s="71">
        <v>17.529509999999998</v>
      </c>
      <c r="BL64" s="71">
        <v>18.172890000000002</v>
      </c>
      <c r="BM64" s="71">
        <v>19.073239999999998</v>
      </c>
      <c r="BN64" s="72">
        <v>5.14499</v>
      </c>
      <c r="BO64" s="71"/>
      <c r="BP64" s="73">
        <v>0.88849799382716055</v>
      </c>
      <c r="BQ64" s="73">
        <v>1.4259032723548851E-2</v>
      </c>
      <c r="BR64" s="73">
        <v>0.17357105040379472</v>
      </c>
      <c r="BS64" s="73">
        <v>6.6843779128294992E-2</v>
      </c>
      <c r="BT64" s="73">
        <v>0.108446348733234</v>
      </c>
      <c r="BU64" s="73">
        <v>0.18139573137574769</v>
      </c>
      <c r="BV64" s="73">
        <v>5.8560314745124874E-2</v>
      </c>
      <c r="BW64" s="73"/>
      <c r="BX64" s="73">
        <v>0.29883752472449843</v>
      </c>
      <c r="BY64" s="73">
        <v>0.1250397436304217</v>
      </c>
      <c r="CA64" s="86">
        <v>5.6559644953706005</v>
      </c>
      <c r="CB64" s="86">
        <v>-1.2491520047439999</v>
      </c>
      <c r="CC64" s="86">
        <v>-1.0544787239268008</v>
      </c>
      <c r="CD64" s="86">
        <v>-0.53375316836159925</v>
      </c>
      <c r="CE64" s="86">
        <v>-1.5464780051096005</v>
      </c>
      <c r="CF64" s="86">
        <v>-2.7835821179198006</v>
      </c>
      <c r="CG64" s="86">
        <v>-0.99988202235499979</v>
      </c>
      <c r="CI64" s="89">
        <v>37.118113605194331</v>
      </c>
      <c r="CJ64" s="89">
        <v>52.595929580295213</v>
      </c>
      <c r="CK64" s="89">
        <v>39.886440560980233</v>
      </c>
      <c r="CL64" s="89">
        <v>43.25991978516776</v>
      </c>
      <c r="CM64" s="89">
        <v>43.443574522304424</v>
      </c>
      <c r="CN64" s="89">
        <v>41.044591379840845</v>
      </c>
      <c r="CO64" s="89">
        <v>34.774710507216277</v>
      </c>
      <c r="CQ64" s="89">
        <v>72.101695432845275</v>
      </c>
      <c r="CR64" s="89">
        <v>54.618521181073277</v>
      </c>
      <c r="CS64" s="89">
        <v>51.860262944022935</v>
      </c>
      <c r="CT64" s="89">
        <v>46.609485834179317</v>
      </c>
      <c r="CU64" s="89">
        <v>62.088900113189588</v>
      </c>
      <c r="CV64" s="89">
        <v>67.188716330320801</v>
      </c>
      <c r="CW64" s="89">
        <v>32.26358561466342</v>
      </c>
      <c r="CY64" s="63">
        <v>685.05101999999999</v>
      </c>
      <c r="CZ64" s="64">
        <v>1026.15173</v>
      </c>
      <c r="DA64" s="64">
        <v>700.71492000000001</v>
      </c>
      <c r="DB64" s="64">
        <v>516.60085000000004</v>
      </c>
      <c r="DC64" s="64">
        <v>257.41766999999999</v>
      </c>
      <c r="DD64" s="64">
        <v>223.44362000000001</v>
      </c>
      <c r="DE64" s="64">
        <v>157.69418999999996</v>
      </c>
      <c r="DF64" s="7"/>
      <c r="DG64" s="63">
        <v>518.4</v>
      </c>
      <c r="DH64" s="64">
        <v>1074.1500000000001</v>
      </c>
      <c r="DI64" s="64">
        <v>744.18999999999994</v>
      </c>
      <c r="DJ64" s="64">
        <v>536.41999999999996</v>
      </c>
      <c r="DK64" s="64">
        <v>295.24</v>
      </c>
      <c r="DL64" s="64">
        <v>223.44362000000001</v>
      </c>
      <c r="DM64" s="64">
        <v>294.24</v>
      </c>
      <c r="DO64" s="59">
        <v>2</v>
      </c>
      <c r="DQ64" s="75">
        <f ca="1">OtherCostSummary!C64</f>
        <v>1930.2918659732757</v>
      </c>
      <c r="DR64" s="76">
        <f ca="1">OtherCostSummary!D64</f>
        <v>1949.7010768243706</v>
      </c>
      <c r="DS64" s="76">
        <f ca="1">OtherCostSummary!E64</f>
        <v>1973.1117968776648</v>
      </c>
      <c r="DU64" s="90">
        <f t="shared" ca="1" si="17"/>
        <v>52.370626534370459</v>
      </c>
      <c r="DV64" s="90">
        <f t="shared" ca="1" si="17"/>
        <v>52.897216606435563</v>
      </c>
      <c r="DW64" s="91">
        <f t="shared" ca="1" si="17"/>
        <v>53.532371371589996</v>
      </c>
      <c r="DY64" s="75">
        <f ca="1">OtherCostSummary!G64</f>
        <v>1930.2918659732757</v>
      </c>
      <c r="DZ64" s="76">
        <f ca="1">OtherCostSummary!H64</f>
        <v>1949.7010768243706</v>
      </c>
      <c r="EA64" s="77">
        <f ca="1">OtherCostSummary!I64</f>
        <v>1973.1117968776648</v>
      </c>
      <c r="EC64" s="90">
        <f t="shared" ca="1" si="14"/>
        <v>52.370626534370459</v>
      </c>
      <c r="ED64" s="90">
        <f t="shared" ca="1" si="14"/>
        <v>52.897216606435563</v>
      </c>
      <c r="EE64" s="91">
        <f t="shared" ca="1" si="14"/>
        <v>53.532371371589996</v>
      </c>
    </row>
    <row r="65" spans="1:135">
      <c r="A65" s="87" t="s">
        <v>266</v>
      </c>
      <c r="B65" s="87" t="s">
        <v>70</v>
      </c>
      <c r="C65" s="54" t="s">
        <v>267</v>
      </c>
      <c r="D65" s="54" t="s">
        <v>267</v>
      </c>
      <c r="E65" s="93" t="s">
        <v>268</v>
      </c>
      <c r="F65" s="95">
        <v>0.13726041375493936</v>
      </c>
      <c r="G65" s="95"/>
      <c r="H65" s="96">
        <v>64.202534236178636</v>
      </c>
      <c r="I65" s="96"/>
      <c r="J65" s="96">
        <v>132.26642000000004</v>
      </c>
      <c r="K65" s="96"/>
      <c r="L65" s="96">
        <v>197.51272999999998</v>
      </c>
      <c r="M65" s="96"/>
      <c r="N65" s="96">
        <v>977.30390409000029</v>
      </c>
      <c r="O65" s="56"/>
      <c r="P65" s="82">
        <v>23271.919999999998</v>
      </c>
      <c r="R65" s="83">
        <v>0.28744912138922007</v>
      </c>
      <c r="T65" s="84">
        <v>1804.2884742414828</v>
      </c>
      <c r="V65" s="85">
        <v>48.937460236069704</v>
      </c>
      <c r="X65" s="85">
        <v>55.195254476480429</v>
      </c>
      <c r="Z65" s="85">
        <v>43.783242290817142</v>
      </c>
      <c r="AB65" s="85">
        <v>6.2072076209825573</v>
      </c>
      <c r="AD65" s="85">
        <v>59.915751940104116</v>
      </c>
      <c r="AF65" s="85">
        <v>15.894702016973103</v>
      </c>
      <c r="AH65" s="85">
        <v>0</v>
      </c>
      <c r="AJ65" s="63">
        <v>178.72028</v>
      </c>
      <c r="AK65" s="64">
        <v>105.01685999999999</v>
      </c>
      <c r="AL65" s="64">
        <v>340.43004999999994</v>
      </c>
      <c r="AM65" s="64">
        <v>300.32254999999998</v>
      </c>
      <c r="AN65" s="65">
        <v>87.762090000000001</v>
      </c>
      <c r="AP65" s="63">
        <v>101.67192999999999</v>
      </c>
      <c r="AQ65" s="64">
        <v>2.1027</v>
      </c>
      <c r="AR65" s="64">
        <v>45.728160000000003</v>
      </c>
      <c r="AS65" s="64">
        <v>0.13900000000000001</v>
      </c>
      <c r="AT65" s="65">
        <v>0</v>
      </c>
      <c r="AV65" s="63">
        <v>1169.1856300000002</v>
      </c>
      <c r="AW65" s="64">
        <v>817.98933999999997</v>
      </c>
      <c r="AX65" s="64">
        <v>540.08068000000003</v>
      </c>
      <c r="AY65" s="64">
        <v>1096.80781</v>
      </c>
      <c r="AZ65" s="65">
        <v>9.1110000000000007</v>
      </c>
      <c r="BB65" s="67">
        <v>0.32180828167552411</v>
      </c>
      <c r="BC65" s="68">
        <v>0.22514452553979472</v>
      </c>
      <c r="BD65" s="68">
        <v>0.14865255878739167</v>
      </c>
      <c r="BE65" s="68">
        <v>0.3018869096641178</v>
      </c>
      <c r="BF65" s="69">
        <v>2.5077243331717135E-3</v>
      </c>
      <c r="BH65" s="70">
        <v>137.30957999999998</v>
      </c>
      <c r="BI65" s="71">
        <v>44.522489999999998</v>
      </c>
      <c r="BJ65" s="71">
        <v>56.341709999999999</v>
      </c>
      <c r="BK65" s="71">
        <v>17.172220000000003</v>
      </c>
      <c r="BL65" s="71">
        <v>19.29495</v>
      </c>
      <c r="BM65" s="71">
        <v>13.778219999999999</v>
      </c>
      <c r="BN65" s="72">
        <v>5.14499</v>
      </c>
      <c r="BO65" s="71"/>
      <c r="BP65" s="73">
        <v>0.9208257137345679</v>
      </c>
      <c r="BQ65" s="73">
        <v>7.8267094912256169E-3</v>
      </c>
      <c r="BR65" s="73">
        <v>0.18457001572179146</v>
      </c>
      <c r="BS65" s="73">
        <v>6.1353417098542182E-2</v>
      </c>
      <c r="BT65" s="73">
        <v>9.3394018425687578E-2</v>
      </c>
      <c r="BU65" s="73">
        <v>9.5979812398042416E-2</v>
      </c>
      <c r="BV65" s="73">
        <v>5.8560314745124874E-2</v>
      </c>
      <c r="BW65" s="73"/>
      <c r="BX65" s="73">
        <v>0.30502220338450908</v>
      </c>
      <c r="BY65" s="73">
        <v>0.12554495034425864</v>
      </c>
      <c r="CA65" s="86">
        <v>5.5517977792710997</v>
      </c>
      <c r="CB65" s="86">
        <v>-1.2800091899787001</v>
      </c>
      <c r="CC65" s="86">
        <v>-0.92678795720579821</v>
      </c>
      <c r="CD65" s="86">
        <v>-0.22363605005409948</v>
      </c>
      <c r="CE65" s="86">
        <v>-1.7523251749641999</v>
      </c>
      <c r="CF65" s="86">
        <v>-2.8978920068693004</v>
      </c>
      <c r="CG65" s="86">
        <v>-1.0357549376640001</v>
      </c>
      <c r="CI65" s="89">
        <v>36.037222264084697</v>
      </c>
      <c r="CJ65" s="89">
        <v>52.646684041844644</v>
      </c>
      <c r="CK65" s="89">
        <v>39.334334386588104</v>
      </c>
      <c r="CL65" s="89">
        <v>43.050255389366448</v>
      </c>
      <c r="CM65" s="89">
        <v>43.300190574322983</v>
      </c>
      <c r="CN65" s="89">
        <v>42.328216611241864</v>
      </c>
      <c r="CO65" s="89">
        <v>35.36473648617973</v>
      </c>
      <c r="CQ65" s="89">
        <v>73.182124020034564</v>
      </c>
      <c r="CR65" s="89">
        <v>54.391663788971307</v>
      </c>
      <c r="CS65" s="89">
        <v>52.492535902610541</v>
      </c>
      <c r="CT65" s="89">
        <v>45.623025183062595</v>
      </c>
      <c r="CU65" s="89">
        <v>58.489333227997349</v>
      </c>
      <c r="CV65" s="89">
        <v>46.581688223587769</v>
      </c>
      <c r="CW65" s="89">
        <v>32.261266626960492</v>
      </c>
      <c r="CY65" s="63">
        <v>689.44650999999999</v>
      </c>
      <c r="CZ65" s="64">
        <v>1024.4308799999999</v>
      </c>
      <c r="DA65" s="64">
        <v>700.13153999999986</v>
      </c>
      <c r="DB65" s="64">
        <v>521.27933000000007</v>
      </c>
      <c r="DC65" s="64">
        <v>252.65188000000001</v>
      </c>
      <c r="DD65" s="64">
        <v>222.00140000000002</v>
      </c>
      <c r="DE65" s="64">
        <v>157.65809999999999</v>
      </c>
      <c r="DF65" s="7"/>
      <c r="DG65" s="63">
        <v>518.4</v>
      </c>
      <c r="DH65" s="64">
        <v>1074.1500000000001</v>
      </c>
      <c r="DI65" s="64">
        <v>744.18999999999994</v>
      </c>
      <c r="DJ65" s="64">
        <v>536.41999999999996</v>
      </c>
      <c r="DK65" s="64">
        <v>295.24</v>
      </c>
      <c r="DL65" s="64">
        <v>222.00140000000002</v>
      </c>
      <c r="DM65" s="64">
        <v>294.24</v>
      </c>
      <c r="DO65" s="59">
        <v>2</v>
      </c>
      <c r="DQ65" s="75">
        <f ca="1">OtherCostSummary!C65</f>
        <v>1911.4721819082345</v>
      </c>
      <c r="DR65" s="76">
        <f ca="1">OtherCostSummary!D65</f>
        <v>1930.825725363417</v>
      </c>
      <c r="DS65" s="76">
        <f ca="1">OtherCostSummary!E65</f>
        <v>1954.1529443228426</v>
      </c>
      <c r="DU65" s="90">
        <f t="shared" ca="1" si="17"/>
        <v>51.844588728425272</v>
      </c>
      <c r="DV65" s="90">
        <f t="shared" ca="1" si="17"/>
        <v>52.36951214105374</v>
      </c>
      <c r="DW65" s="91">
        <f t="shared" ca="1" si="17"/>
        <v>53.002212990470234</v>
      </c>
      <c r="DY65" s="75">
        <f ca="1">OtherCostSummary!G65</f>
        <v>1911.4721819082345</v>
      </c>
      <c r="DZ65" s="76">
        <f ca="1">OtherCostSummary!H65</f>
        <v>1930.825725363417</v>
      </c>
      <c r="EA65" s="77">
        <f ca="1">OtherCostSummary!I65</f>
        <v>1954.1529443228426</v>
      </c>
      <c r="EC65" s="90">
        <f t="shared" ca="1" si="14"/>
        <v>51.844588728425272</v>
      </c>
      <c r="ED65" s="90">
        <f t="shared" ca="1" si="14"/>
        <v>52.36951214105374</v>
      </c>
      <c r="EE65" s="91">
        <f t="shared" ca="1" si="14"/>
        <v>53.002212990470234</v>
      </c>
    </row>
    <row r="66" spans="1:135">
      <c r="A66" s="87"/>
      <c r="B66" s="87"/>
      <c r="C66" s="54" t="s">
        <v>269</v>
      </c>
      <c r="D66" s="54"/>
      <c r="E66" s="93"/>
      <c r="F66" s="95"/>
      <c r="G66" s="95"/>
      <c r="H66" s="96"/>
      <c r="I66" s="96"/>
      <c r="J66" s="96"/>
      <c r="K66" s="96"/>
      <c r="L66" s="96"/>
      <c r="M66" s="96"/>
      <c r="N66" s="96"/>
      <c r="O66" s="56"/>
      <c r="P66" s="82"/>
      <c r="R66" s="83"/>
      <c r="T66" s="84"/>
      <c r="V66" s="85"/>
      <c r="X66" s="85"/>
      <c r="Z66" s="85"/>
      <c r="AB66" s="85"/>
      <c r="AD66" s="85"/>
      <c r="AF66" s="85"/>
      <c r="AH66" s="85"/>
      <c r="AJ66" s="63"/>
      <c r="AK66" s="64"/>
      <c r="AL66" s="64"/>
      <c r="AM66" s="64"/>
      <c r="AN66" s="65"/>
      <c r="AP66" s="63"/>
      <c r="AQ66" s="64"/>
      <c r="AR66" s="64"/>
      <c r="AS66" s="64"/>
      <c r="AT66" s="65"/>
      <c r="AV66" s="63"/>
      <c r="AW66" s="64"/>
      <c r="AX66" s="64"/>
      <c r="AY66" s="64"/>
      <c r="AZ66" s="65"/>
      <c r="BB66" s="67"/>
      <c r="BC66" s="68"/>
      <c r="BD66" s="68"/>
      <c r="BE66" s="68"/>
      <c r="BF66" s="69"/>
      <c r="BH66" s="70"/>
      <c r="BI66" s="71"/>
      <c r="BJ66" s="71"/>
      <c r="BK66" s="71"/>
      <c r="BL66" s="71"/>
      <c r="BM66" s="71"/>
      <c r="BN66" s="72"/>
      <c r="BO66" s="71"/>
      <c r="BP66" s="73"/>
      <c r="BQ66" s="73"/>
      <c r="BR66" s="73"/>
      <c r="BS66" s="73"/>
      <c r="BT66" s="73"/>
      <c r="BU66" s="73"/>
      <c r="BV66" s="73"/>
      <c r="BW66" s="73"/>
      <c r="BX66" s="73"/>
      <c r="BY66" s="73"/>
      <c r="CA66" s="86"/>
      <c r="CB66" s="86"/>
      <c r="CC66" s="86"/>
      <c r="CD66" s="86"/>
      <c r="CE66" s="86"/>
      <c r="CF66" s="86"/>
      <c r="CG66" s="86"/>
      <c r="CI66" s="89"/>
      <c r="CJ66" s="89"/>
      <c r="CK66" s="89"/>
      <c r="CL66" s="89"/>
      <c r="CM66" s="89"/>
      <c r="CN66" s="89"/>
      <c r="CO66" s="89"/>
      <c r="CQ66" s="89"/>
      <c r="CR66" s="89"/>
      <c r="CS66" s="89"/>
      <c r="CT66" s="89"/>
      <c r="CU66" s="89"/>
      <c r="CV66" s="89"/>
      <c r="CW66" s="89"/>
      <c r="CY66" s="63"/>
      <c r="CZ66" s="64"/>
      <c r="DA66" s="64"/>
      <c r="DB66" s="64"/>
      <c r="DC66" s="64"/>
      <c r="DD66" s="64"/>
      <c r="DE66" s="64"/>
      <c r="DF66" s="7"/>
      <c r="DG66" s="63"/>
      <c r="DH66" s="64"/>
      <c r="DI66" s="64"/>
      <c r="DJ66" s="64"/>
      <c r="DK66" s="64"/>
      <c r="DL66" s="64"/>
      <c r="DM66" s="64"/>
      <c r="DO66" s="59"/>
      <c r="DQ66" s="75"/>
      <c r="DR66" s="76"/>
      <c r="DS66" s="76"/>
      <c r="DU66" s="90"/>
      <c r="DV66" s="90"/>
      <c r="DW66" s="91"/>
      <c r="DY66" s="75"/>
      <c r="DZ66" s="76"/>
      <c r="EA66" s="77"/>
      <c r="EC66" s="90"/>
      <c r="ED66" s="90"/>
      <c r="EE66" s="91"/>
    </row>
    <row r="67" spans="1:135">
      <c r="A67" s="87" t="s">
        <v>270</v>
      </c>
      <c r="B67" s="87" t="s">
        <v>75</v>
      </c>
      <c r="C67" s="54" t="s">
        <v>271</v>
      </c>
      <c r="D67" s="54" t="s">
        <v>271</v>
      </c>
      <c r="E67" s="93" t="s">
        <v>272</v>
      </c>
      <c r="F67" s="95">
        <v>0.13726041375493936</v>
      </c>
      <c r="G67" s="95"/>
      <c r="H67" s="96">
        <v>0</v>
      </c>
      <c r="I67" s="96"/>
      <c r="J67" s="96">
        <v>61.251570000000008</v>
      </c>
      <c r="K67" s="96"/>
      <c r="L67" s="96">
        <v>113.93463</v>
      </c>
      <c r="M67" s="96"/>
      <c r="N67" s="96">
        <v>397.59326363000002</v>
      </c>
      <c r="O67" s="56"/>
      <c r="P67" s="82">
        <v>23020.260000000002</v>
      </c>
      <c r="R67" s="83">
        <v>0.28478027338937784</v>
      </c>
      <c r="T67" s="84">
        <v>1925.2045371969721</v>
      </c>
      <c r="V67" s="85">
        <v>52.098377214360454</v>
      </c>
      <c r="X67" s="85">
        <v>62.078710575864477</v>
      </c>
      <c r="Z67" s="85">
        <v>44.058665059292458</v>
      </c>
      <c r="AB67" s="85">
        <v>6.0926451318529606</v>
      </c>
      <c r="AD67" s="85">
        <v>58.7681708143447</v>
      </c>
      <c r="AF67" s="85">
        <v>19.169545083333002</v>
      </c>
      <c r="AH67" s="85">
        <v>0</v>
      </c>
      <c r="AJ67" s="63">
        <v>178.18847</v>
      </c>
      <c r="AK67" s="64">
        <v>105.01685999999999</v>
      </c>
      <c r="AL67" s="64">
        <v>326.11389000000003</v>
      </c>
      <c r="AM67" s="64">
        <v>298.91451999999998</v>
      </c>
      <c r="AN67" s="65">
        <v>87.762090000000001</v>
      </c>
      <c r="AP67" s="63">
        <v>102.20362</v>
      </c>
      <c r="AQ67" s="64">
        <v>2.1027</v>
      </c>
      <c r="AR67" s="64">
        <v>49.318870000000004</v>
      </c>
      <c r="AS67" s="64">
        <v>0.13900000000000001</v>
      </c>
      <c r="AT67" s="65">
        <v>0</v>
      </c>
      <c r="AV67" s="63">
        <v>1180.7490600000001</v>
      </c>
      <c r="AW67" s="64">
        <v>818.00967000000003</v>
      </c>
      <c r="AX67" s="64">
        <v>494.07887999999997</v>
      </c>
      <c r="AY67" s="64">
        <v>1125.75225</v>
      </c>
      <c r="AZ67" s="65">
        <v>7.41716</v>
      </c>
      <c r="BB67" s="67">
        <v>0.32563341810628932</v>
      </c>
      <c r="BC67" s="68">
        <v>0.22559516997294726</v>
      </c>
      <c r="BD67" s="68">
        <v>0.13625976929300043</v>
      </c>
      <c r="BE67" s="68">
        <v>0.31046609777385376</v>
      </c>
      <c r="BF67" s="69">
        <v>2.0455448539093012E-3</v>
      </c>
      <c r="BH67" s="70">
        <v>42.302199999999999</v>
      </c>
      <c r="BI67" s="71">
        <v>81.469750000000005</v>
      </c>
      <c r="BJ67" s="71">
        <v>51.450980000000001</v>
      </c>
      <c r="BK67" s="71">
        <v>61.353529999999999</v>
      </c>
      <c r="BL67" s="71">
        <v>29.36722</v>
      </c>
      <c r="BM67" s="71">
        <v>15.842000000000001</v>
      </c>
      <c r="BN67" s="72">
        <v>5.14499</v>
      </c>
      <c r="BO67" s="71"/>
      <c r="BP67" s="73">
        <v>0.27263925540123457</v>
      </c>
      <c r="BQ67" s="73">
        <v>0.10031800958897734</v>
      </c>
      <c r="BR67" s="73">
        <v>0.16127030731399242</v>
      </c>
      <c r="BS67" s="73">
        <v>0.25165808508258453</v>
      </c>
      <c r="BT67" s="73">
        <v>0.19734226392087795</v>
      </c>
      <c r="BU67" s="73">
        <v>0.10426536160957042</v>
      </c>
      <c r="BV67" s="73">
        <v>5.8560314745124874E-2</v>
      </c>
      <c r="BW67" s="73"/>
      <c r="BX67" s="73">
        <v>0.15641127751091016</v>
      </c>
      <c r="BY67" s="73">
        <v>0.19879652885744201</v>
      </c>
      <c r="CA67" s="86">
        <v>-0.31348215315499939</v>
      </c>
      <c r="CB67" s="86">
        <v>-0.51260872759629994</v>
      </c>
      <c r="CC67" s="86">
        <v>-0.4225057909253005</v>
      </c>
      <c r="CD67" s="86">
        <v>2.5601371502716992</v>
      </c>
      <c r="CE67" s="86">
        <v>-1.2982808273415998</v>
      </c>
      <c r="CF67" s="86">
        <v>-2.0568895683454005</v>
      </c>
      <c r="CG67" s="86">
        <v>0.50166235639580004</v>
      </c>
      <c r="CI67" s="89">
        <v>45.079247829740844</v>
      </c>
      <c r="CJ67" s="89">
        <v>48.392252624199287</v>
      </c>
      <c r="CK67" s="89">
        <v>42.161663238553857</v>
      </c>
      <c r="CL67" s="89">
        <v>40.81306335923027</v>
      </c>
      <c r="CM67" s="89">
        <v>41.077563467906963</v>
      </c>
      <c r="CN67" s="89">
        <v>43.668235717018675</v>
      </c>
      <c r="CO67" s="89">
        <v>36.968433252169234</v>
      </c>
      <c r="CQ67" s="89">
        <v>56.156526156861062</v>
      </c>
      <c r="CR67" s="89">
        <v>77.968539611667154</v>
      </c>
      <c r="CS67" s="89">
        <v>50.550298840303526</v>
      </c>
      <c r="CT67" s="89">
        <v>59.571290410668034</v>
      </c>
      <c r="CU67" s="89">
        <v>77.988861951451767</v>
      </c>
      <c r="CV67" s="89">
        <v>47.412127218928006</v>
      </c>
      <c r="CW67" s="89">
        <v>32.292797887479537</v>
      </c>
      <c r="CY67" s="63">
        <v>510.59070000000003</v>
      </c>
      <c r="CZ67" s="64">
        <v>1077.4272599999999</v>
      </c>
      <c r="DA67" s="64">
        <v>731.11456999999984</v>
      </c>
      <c r="DB67" s="64">
        <v>607.79092999999989</v>
      </c>
      <c r="DC67" s="64">
        <v>260.63272999999998</v>
      </c>
      <c r="DD67" s="64">
        <v>244.27842999999999</v>
      </c>
      <c r="DE67" s="64">
        <v>158.05195999999998</v>
      </c>
      <c r="DF67" s="7"/>
      <c r="DG67" s="63">
        <v>518.4</v>
      </c>
      <c r="DH67" s="64">
        <v>1074.1500000000001</v>
      </c>
      <c r="DI67" s="64">
        <v>744.18999999999994</v>
      </c>
      <c r="DJ67" s="64">
        <v>536.41999999999996</v>
      </c>
      <c r="DK67" s="64">
        <v>295.24</v>
      </c>
      <c r="DL67" s="64">
        <v>244.27842999999999</v>
      </c>
      <c r="DM67" s="64">
        <v>294.24</v>
      </c>
      <c r="DO67" s="59">
        <v>3</v>
      </c>
      <c r="DQ67" s="75">
        <f ca="1">OtherCostSummary!C67</f>
        <v>2005.8191058490149</v>
      </c>
      <c r="DR67" s="76">
        <f ca="1">OtherCostSummary!D67</f>
        <v>2020.2146586030626</v>
      </c>
      <c r="DS67" s="76">
        <f ca="1">OtherCostSummary!E67</f>
        <v>2039.4025976279434</v>
      </c>
      <c r="DU67" s="90">
        <f t="shared" ref="DU67:DW75" ca="1" si="18">$V67/$T67*DQ67</f>
        <v>54.279905527566058</v>
      </c>
      <c r="DV67" s="90">
        <f t="shared" ca="1" si="18"/>
        <v>54.669466700469563</v>
      </c>
      <c r="DW67" s="91">
        <f t="shared" ca="1" si="18"/>
        <v>55.188715676861371</v>
      </c>
      <c r="DY67" s="75">
        <f ca="1">OtherCostSummary!G67</f>
        <v>2005.8191058490149</v>
      </c>
      <c r="DZ67" s="76">
        <f ca="1">OtherCostSummary!H67</f>
        <v>2020.2146586030626</v>
      </c>
      <c r="EA67" s="77">
        <f ca="1">OtherCostSummary!I67</f>
        <v>2039.4025976279434</v>
      </c>
      <c r="EC67" s="90">
        <f t="shared" ca="1" si="14"/>
        <v>54.279905527566058</v>
      </c>
      <c r="ED67" s="90">
        <f t="shared" ca="1" si="14"/>
        <v>54.669466700469563</v>
      </c>
      <c r="EE67" s="91">
        <f t="shared" ca="1" si="14"/>
        <v>55.188715676861371</v>
      </c>
    </row>
    <row r="68" spans="1:135">
      <c r="A68" s="87" t="s">
        <v>273</v>
      </c>
      <c r="B68" s="87"/>
      <c r="C68" s="54" t="s">
        <v>274</v>
      </c>
      <c r="D68" s="54" t="s">
        <v>275</v>
      </c>
      <c r="E68" s="93" t="s">
        <v>276</v>
      </c>
      <c r="F68" s="95">
        <v>0.13726041375493936</v>
      </c>
      <c r="G68" s="95"/>
      <c r="H68" s="96">
        <v>81.052883789999981</v>
      </c>
      <c r="I68" s="96"/>
      <c r="J68" s="96">
        <v>77.939809999999994</v>
      </c>
      <c r="K68" s="96"/>
      <c r="L68" s="96">
        <v>174.68299999999999</v>
      </c>
      <c r="M68" s="96"/>
      <c r="N68" s="96">
        <v>434.77746366000008</v>
      </c>
      <c r="O68" s="56"/>
      <c r="P68" s="82">
        <v>22964.36</v>
      </c>
      <c r="R68" s="83">
        <v>0.28577369982358802</v>
      </c>
      <c r="T68" s="84">
        <v>1923.5530938923773</v>
      </c>
      <c r="V68" s="85">
        <v>52.090223330197446</v>
      </c>
      <c r="X68" s="85">
        <v>62.012561582286331</v>
      </c>
      <c r="Z68" s="85">
        <v>44.249725483277977</v>
      </c>
      <c r="AB68" s="85">
        <v>6.0647075107452464</v>
      </c>
      <c r="AD68" s="85">
        <v>58.78875032403991</v>
      </c>
      <c r="AF68" s="85">
        <v>19.10634115220083</v>
      </c>
      <c r="AH68" s="85">
        <v>0</v>
      </c>
      <c r="AJ68" s="63">
        <v>176.08861999999999</v>
      </c>
      <c r="AK68" s="64">
        <v>105.01685999999999</v>
      </c>
      <c r="AL68" s="64">
        <v>328.39608000000004</v>
      </c>
      <c r="AM68" s="64">
        <v>298.94644</v>
      </c>
      <c r="AN68" s="65">
        <v>87.762090000000001</v>
      </c>
      <c r="AP68" s="63">
        <v>104.30347</v>
      </c>
      <c r="AQ68" s="64">
        <v>2.1027</v>
      </c>
      <c r="AR68" s="64">
        <v>48.36542</v>
      </c>
      <c r="AS68" s="64">
        <v>0.13900000000000001</v>
      </c>
      <c r="AT68" s="65">
        <v>0</v>
      </c>
      <c r="AV68" s="63">
        <v>1177.88221</v>
      </c>
      <c r="AW68" s="64">
        <v>818.00967000000003</v>
      </c>
      <c r="AX68" s="64">
        <v>495.67185000000001</v>
      </c>
      <c r="AY68" s="64">
        <v>1125.75226</v>
      </c>
      <c r="AZ68" s="65">
        <v>7.2920500000000006</v>
      </c>
      <c r="BB68" s="67">
        <v>0.3249681612470296</v>
      </c>
      <c r="BC68" s="68">
        <v>0.22568224232046896</v>
      </c>
      <c r="BD68" s="68">
        <v>0.13675184862195472</v>
      </c>
      <c r="BE68" s="68">
        <v>0.31058593027896059</v>
      </c>
      <c r="BF68" s="69">
        <v>2.0118175315861188E-3</v>
      </c>
      <c r="BH68" s="70">
        <v>41.690939999999998</v>
      </c>
      <c r="BI68" s="71">
        <v>81.721289999999996</v>
      </c>
      <c r="BJ68" s="71">
        <v>53.379369999999994</v>
      </c>
      <c r="BK68" s="71">
        <v>61.353529999999999</v>
      </c>
      <c r="BL68" s="71">
        <v>29.36722</v>
      </c>
      <c r="BM68" s="71">
        <v>15.133970000000001</v>
      </c>
      <c r="BN68" s="72">
        <v>5.14499</v>
      </c>
      <c r="BO68" s="71"/>
      <c r="BP68" s="73">
        <v>0.2726377700617284</v>
      </c>
      <c r="BQ68" s="73">
        <v>0.10212363263976167</v>
      </c>
      <c r="BR68" s="73">
        <v>0.1614447788871122</v>
      </c>
      <c r="BS68" s="73">
        <v>0.25165808508258453</v>
      </c>
      <c r="BT68" s="73">
        <v>0.19734226392087795</v>
      </c>
      <c r="BU68" s="73">
        <v>9.7153480152256666E-2</v>
      </c>
      <c r="BV68" s="73">
        <v>5.8560314745124874E-2</v>
      </c>
      <c r="BW68" s="73"/>
      <c r="BX68" s="73">
        <v>0.15762865844086527</v>
      </c>
      <c r="BY68" s="73">
        <v>0.19887892248627725</v>
      </c>
      <c r="CA68" s="86">
        <v>-0.4055766975320001</v>
      </c>
      <c r="CB68" s="86">
        <v>-0.61130105589120021</v>
      </c>
      <c r="CC68" s="86">
        <v>-0.54487445320839978</v>
      </c>
      <c r="CD68" s="86">
        <v>2.5949540320370992</v>
      </c>
      <c r="CE68" s="86">
        <v>-1.3156896454000999</v>
      </c>
      <c r="CF68" s="86">
        <v>-2.0931489879603005</v>
      </c>
      <c r="CG68" s="86">
        <v>0.58579446997569995</v>
      </c>
      <c r="CI68" s="89">
        <v>45.683884493243568</v>
      </c>
      <c r="CJ68" s="89">
        <v>48.341881515220713</v>
      </c>
      <c r="CK68" s="89">
        <v>42.595242020759635</v>
      </c>
      <c r="CL68" s="89">
        <v>40.856057786541207</v>
      </c>
      <c r="CM68" s="89">
        <v>41.047666640957509</v>
      </c>
      <c r="CN68" s="89">
        <v>43.79046423189417</v>
      </c>
      <c r="CO68" s="89">
        <v>37.360452302240894</v>
      </c>
      <c r="CQ68" s="89">
        <v>56.066910950079944</v>
      </c>
      <c r="CR68" s="89">
        <v>77.934975276834422</v>
      </c>
      <c r="CS68" s="89">
        <v>50.60183248775455</v>
      </c>
      <c r="CT68" s="89">
        <v>59.560017213969978</v>
      </c>
      <c r="CU68" s="89">
        <v>77.953845280506172</v>
      </c>
      <c r="CV68" s="89">
        <v>46.572715733476514</v>
      </c>
      <c r="CW68" s="89">
        <v>32.322070596327876</v>
      </c>
      <c r="CY68" s="63">
        <v>507.54981000000009</v>
      </c>
      <c r="CZ68" s="64">
        <v>1077.2973200000001</v>
      </c>
      <c r="DA68" s="64">
        <v>729.29927999999995</v>
      </c>
      <c r="DB68" s="64">
        <v>608.25016000000005</v>
      </c>
      <c r="DC68" s="64">
        <v>260.71440000000001</v>
      </c>
      <c r="DD68" s="64">
        <v>244.49358000000001</v>
      </c>
      <c r="DE68" s="64">
        <v>158.40228999999997</v>
      </c>
      <c r="DF68" s="7"/>
      <c r="DG68" s="63">
        <v>518.4</v>
      </c>
      <c r="DH68" s="64">
        <v>1074.1500000000001</v>
      </c>
      <c r="DI68" s="64">
        <v>744.18999999999994</v>
      </c>
      <c r="DJ68" s="64">
        <v>536.41999999999996</v>
      </c>
      <c r="DK68" s="64">
        <v>295.24</v>
      </c>
      <c r="DL68" s="64">
        <v>244.49358000000001</v>
      </c>
      <c r="DM68" s="64">
        <v>294.24</v>
      </c>
      <c r="DO68" s="59">
        <v>3</v>
      </c>
      <c r="DQ68" s="75">
        <f ca="1">OtherCostSummary!C68</f>
        <v>2004.1566400885492</v>
      </c>
      <c r="DR68" s="76">
        <f ca="1">OtherCostSummary!D68</f>
        <v>2018.5205908770308</v>
      </c>
      <c r="DS68" s="76">
        <f ca="1">OtherCostSummary!E68</f>
        <v>2037.6611269535626</v>
      </c>
      <c r="DU68" s="90">
        <f t="shared" ca="1" si="18"/>
        <v>54.272984355040464</v>
      </c>
      <c r="DV68" s="90">
        <f t="shared" ca="1" si="18"/>
        <v>54.66196317078083</v>
      </c>
      <c r="DW68" s="91">
        <f t="shared" ca="1" si="18"/>
        <v>55.18029292318122</v>
      </c>
      <c r="DY68" s="75">
        <f ca="1">OtherCostSummary!G68</f>
        <v>2004.1566400885492</v>
      </c>
      <c r="DZ68" s="76">
        <f ca="1">OtherCostSummary!H68</f>
        <v>2018.5205908770308</v>
      </c>
      <c r="EA68" s="77">
        <f ca="1">OtherCostSummary!I68</f>
        <v>2037.6611269535626</v>
      </c>
      <c r="EC68" s="90">
        <f t="shared" ca="1" si="14"/>
        <v>54.272984355040464</v>
      </c>
      <c r="ED68" s="90">
        <f t="shared" ca="1" si="14"/>
        <v>54.66196317078083</v>
      </c>
      <c r="EE68" s="91">
        <f t="shared" ca="1" si="14"/>
        <v>55.18029292318122</v>
      </c>
    </row>
    <row r="69" spans="1:135">
      <c r="A69" s="87" t="s">
        <v>277</v>
      </c>
      <c r="C69" s="54" t="s">
        <v>278</v>
      </c>
      <c r="D69" s="54" t="s">
        <v>279</v>
      </c>
      <c r="E69" s="93" t="s">
        <v>280</v>
      </c>
      <c r="F69" s="95">
        <v>0.38005710898450173</v>
      </c>
      <c r="G69" s="95"/>
      <c r="H69" s="96">
        <v>3.0815960849970128</v>
      </c>
      <c r="I69" s="96"/>
      <c r="J69" s="96">
        <v>65.504859999999994</v>
      </c>
      <c r="K69" s="96"/>
      <c r="L69" s="96">
        <v>130.76864</v>
      </c>
      <c r="M69" s="96"/>
      <c r="N69" s="96">
        <v>405.6350437800001</v>
      </c>
      <c r="O69" s="56"/>
      <c r="P69" s="82">
        <v>25937.809999999998</v>
      </c>
      <c r="R69" s="83">
        <v>0.14339046192358096</v>
      </c>
      <c r="T69" s="84">
        <v>2240.6047129894478</v>
      </c>
      <c r="V69" s="85">
        <v>54.383393553410095</v>
      </c>
      <c r="X69" s="85">
        <v>66.037400489007595</v>
      </c>
      <c r="Z69" s="85">
        <v>46.9034455132687</v>
      </c>
      <c r="AB69" s="85">
        <v>6.0127023425353743</v>
      </c>
      <c r="AD69" s="85">
        <v>65.56682803249177</v>
      </c>
      <c r="AF69" s="85">
        <v>22.545729815884393</v>
      </c>
      <c r="AH69" s="85">
        <v>0</v>
      </c>
      <c r="AJ69" s="63">
        <v>197.63359</v>
      </c>
      <c r="AK69" s="64">
        <v>105.01685999999999</v>
      </c>
      <c r="AL69" s="64">
        <v>429.70023999999995</v>
      </c>
      <c r="AM69" s="64">
        <v>359.80823000000004</v>
      </c>
      <c r="AN69" s="65">
        <v>102.47708</v>
      </c>
      <c r="AP69" s="63">
        <v>82.758499999999998</v>
      </c>
      <c r="AQ69" s="64">
        <v>2.1027</v>
      </c>
      <c r="AR69" s="64">
        <v>27.128829999999997</v>
      </c>
      <c r="AS69" s="64">
        <v>0</v>
      </c>
      <c r="AT69" s="65">
        <v>0</v>
      </c>
      <c r="AV69" s="63">
        <v>1322.4095600000001</v>
      </c>
      <c r="AW69" s="64">
        <v>818.00967000000003</v>
      </c>
      <c r="AX69" s="64">
        <v>909.24672999999996</v>
      </c>
      <c r="AY69" s="64">
        <v>1335.71568</v>
      </c>
      <c r="AZ69" s="65">
        <v>10.12515</v>
      </c>
      <c r="BB69" s="67">
        <v>0.30085485546480073</v>
      </c>
      <c r="BC69" s="68">
        <v>0.18610133235626286</v>
      </c>
      <c r="BD69" s="68">
        <v>0.20685822441875926</v>
      </c>
      <c r="BE69" s="68">
        <v>0.30388206498482062</v>
      </c>
      <c r="BF69" s="69">
        <v>2.3035227753566956E-3</v>
      </c>
      <c r="BH69" s="70">
        <v>67.166640000000001</v>
      </c>
      <c r="BI69" s="71">
        <v>126.84646000000001</v>
      </c>
      <c r="BJ69" s="71">
        <v>93.435609999999997</v>
      </c>
      <c r="BK69" s="71">
        <v>76.820010000000011</v>
      </c>
      <c r="BL69" s="71">
        <v>35.294319999999999</v>
      </c>
      <c r="BM69" s="71">
        <v>23.825809999999997</v>
      </c>
      <c r="BN69" s="72">
        <v>5.1928199999999993</v>
      </c>
      <c r="BO69" s="71"/>
      <c r="BP69" s="73">
        <v>0.27724100932248108</v>
      </c>
      <c r="BQ69" s="73">
        <v>0.12938760857597259</v>
      </c>
      <c r="BR69" s="73">
        <v>0.18510456280109924</v>
      </c>
      <c r="BS69" s="73">
        <v>0.2069612727078598</v>
      </c>
      <c r="BT69" s="73">
        <v>0.1984247832167832</v>
      </c>
      <c r="BU69" s="73">
        <v>9.4699501596012772E-2</v>
      </c>
      <c r="BV69" s="73">
        <v>4.835634781626081E-2</v>
      </c>
      <c r="BW69" s="73"/>
      <c r="BX69" s="73">
        <v>0.17721639139048526</v>
      </c>
      <c r="BY69" s="73">
        <v>0.19509015638893243</v>
      </c>
      <c r="CA69" s="86">
        <v>-0.39809863110919963</v>
      </c>
      <c r="CB69" s="86">
        <v>-0.6555495996766999</v>
      </c>
      <c r="CC69" s="86">
        <v>-5.8742807977500533E-2</v>
      </c>
      <c r="CD69" s="86">
        <v>2.4924353546095999</v>
      </c>
      <c r="CE69" s="86">
        <v>-1.6745070870582004</v>
      </c>
      <c r="CF69" s="86">
        <v>-1.6987332890701992</v>
      </c>
      <c r="CG69" s="86">
        <v>0.48002546393420004</v>
      </c>
      <c r="CI69" s="89">
        <v>47.122565772302586</v>
      </c>
      <c r="CJ69" s="89">
        <v>50.783636051560322</v>
      </c>
      <c r="CK69" s="89">
        <v>45.058966968251639</v>
      </c>
      <c r="CL69" s="89">
        <v>43.389145555190296</v>
      </c>
      <c r="CM69" s="89">
        <v>43.604472046296408</v>
      </c>
      <c r="CN69" s="89">
        <v>46.300634561401282</v>
      </c>
      <c r="CO69" s="89">
        <v>47.721459834941896</v>
      </c>
      <c r="CQ69" s="89">
        <v>59.266803237947826</v>
      </c>
      <c r="CR69" s="89">
        <v>82.126951721243827</v>
      </c>
      <c r="CS69" s="89">
        <v>54.882348158431981</v>
      </c>
      <c r="CT69" s="89">
        <v>65.136923663133089</v>
      </c>
      <c r="CU69" s="89">
        <v>79.797742242646066</v>
      </c>
      <c r="CV69" s="89">
        <v>50.336060184360385</v>
      </c>
      <c r="CW69" s="89">
        <v>34.309350315991693</v>
      </c>
      <c r="CY69" s="63">
        <v>615.64920000000006</v>
      </c>
      <c r="CZ69" s="64">
        <v>1309.6837</v>
      </c>
      <c r="DA69" s="64">
        <v>900.91025000000002</v>
      </c>
      <c r="DB69" s="64">
        <v>718.48757000000012</v>
      </c>
      <c r="DC69" s="64">
        <v>317.84195000000005</v>
      </c>
      <c r="DD69" s="64">
        <v>318.42957000000001</v>
      </c>
      <c r="DE69" s="64">
        <v>175.90335999999999</v>
      </c>
      <c r="DF69" s="7"/>
      <c r="DG69" s="63">
        <v>625.37</v>
      </c>
      <c r="DH69" s="64">
        <v>1307.8399999999999</v>
      </c>
      <c r="DI69" s="64">
        <v>898.79</v>
      </c>
      <c r="DJ69" s="64">
        <v>655.61</v>
      </c>
      <c r="DK69" s="64">
        <v>357.5</v>
      </c>
      <c r="DL69" s="64">
        <v>318.42957000000001</v>
      </c>
      <c r="DM69" s="64">
        <v>357.14</v>
      </c>
      <c r="DO69" s="59">
        <v>3</v>
      </c>
      <c r="DQ69" s="75">
        <f ca="1">OtherCostSummary!C69</f>
        <v>2329.7060312259132</v>
      </c>
      <c r="DR69" s="76">
        <f ca="1">OtherCostSummary!D69</f>
        <v>2345.7896763462368</v>
      </c>
      <c r="DS69" s="76">
        <f ca="1">OtherCostSummary!E69</f>
        <v>2367.5097539205312</v>
      </c>
      <c r="DU69" s="90">
        <f t="shared" ca="1" si="18"/>
        <v>56.546038319659928</v>
      </c>
      <c r="DV69" s="90">
        <f t="shared" ca="1" si="18"/>
        <v>56.936416505192227</v>
      </c>
      <c r="DW69" s="91">
        <f t="shared" ca="1" si="18"/>
        <v>57.463600760355853</v>
      </c>
      <c r="DY69" s="75">
        <f ca="1">OtherCostSummary!G69</f>
        <v>2329.7060312259132</v>
      </c>
      <c r="DZ69" s="76">
        <f ca="1">OtherCostSummary!H69</f>
        <v>2345.7896763462368</v>
      </c>
      <c r="EA69" s="77">
        <f ca="1">OtherCostSummary!I69</f>
        <v>2367.5097539205312</v>
      </c>
      <c r="EC69" s="90">
        <f t="shared" ca="1" si="14"/>
        <v>56.546038319659928</v>
      </c>
      <c r="ED69" s="90">
        <f t="shared" ca="1" si="14"/>
        <v>56.936416505192227</v>
      </c>
      <c r="EE69" s="91">
        <f t="shared" ca="1" si="14"/>
        <v>57.463600760355853</v>
      </c>
    </row>
    <row r="70" spans="1:135">
      <c r="A70" s="87" t="s">
        <v>281</v>
      </c>
      <c r="C70" s="54" t="s">
        <v>282</v>
      </c>
      <c r="D70" s="54" t="s">
        <v>283</v>
      </c>
      <c r="E70" s="93" t="s">
        <v>284</v>
      </c>
      <c r="F70" s="95">
        <v>0.13726041375493936</v>
      </c>
      <c r="G70" s="95"/>
      <c r="H70" s="96">
        <v>3.0815960849970128</v>
      </c>
      <c r="I70" s="96"/>
      <c r="J70" s="96">
        <v>68.112399999999994</v>
      </c>
      <c r="K70" s="96"/>
      <c r="L70" s="96">
        <v>126.64144000000003</v>
      </c>
      <c r="M70" s="96"/>
      <c r="N70" s="96">
        <v>565.16201040999999</v>
      </c>
      <c r="O70" s="56"/>
      <c r="P70" s="82">
        <v>25698.359999999997</v>
      </c>
      <c r="R70" s="83">
        <v>0.18278060847369104</v>
      </c>
      <c r="T70" s="84">
        <v>2034.4926215503624</v>
      </c>
      <c r="V70" s="85">
        <v>54.966094042507727</v>
      </c>
      <c r="X70" s="85">
        <v>65.672081876012498</v>
      </c>
      <c r="Z70" s="85">
        <v>58.476766715225111</v>
      </c>
      <c r="AB70" s="85">
        <v>9.7843185885791275</v>
      </c>
      <c r="AD70" s="85">
        <v>59.044324310319546</v>
      </c>
      <c r="AF70" s="85">
        <v>25.120119597264598</v>
      </c>
      <c r="AH70" s="85">
        <v>0</v>
      </c>
      <c r="AJ70" s="63">
        <v>220.51419000000001</v>
      </c>
      <c r="AK70" s="64">
        <v>105.01685999999999</v>
      </c>
      <c r="AL70" s="64">
        <v>288.47736000000003</v>
      </c>
      <c r="AM70" s="64">
        <v>299.77010999999999</v>
      </c>
      <c r="AN70" s="65">
        <v>87.762090000000001</v>
      </c>
      <c r="AP70" s="63">
        <v>67.069159999999997</v>
      </c>
      <c r="AQ70" s="64">
        <v>2.1027</v>
      </c>
      <c r="AR70" s="64">
        <v>78.994050000000001</v>
      </c>
      <c r="AS70" s="64">
        <v>0</v>
      </c>
      <c r="AT70" s="65">
        <v>0</v>
      </c>
      <c r="AV70" s="63">
        <v>1465.8694300000002</v>
      </c>
      <c r="AW70" s="64">
        <v>818.00977</v>
      </c>
      <c r="AX70" s="64">
        <v>214.15545</v>
      </c>
      <c r="AY70" s="64">
        <v>1125.7790299999999</v>
      </c>
      <c r="AZ70" s="65">
        <v>21.48584</v>
      </c>
      <c r="BB70" s="67">
        <v>0.40212592187760754</v>
      </c>
      <c r="BC70" s="68">
        <v>0.22440125029835684</v>
      </c>
      <c r="BD70" s="68">
        <v>5.874838235514869E-2</v>
      </c>
      <c r="BE70" s="68">
        <v>0.30883032349561224</v>
      </c>
      <c r="BF70" s="69">
        <v>5.8941219732747772E-3</v>
      </c>
      <c r="BH70" s="70">
        <v>42.122370000000004</v>
      </c>
      <c r="BI70" s="71">
        <v>86.095949999999988</v>
      </c>
      <c r="BJ70" s="71">
        <v>46.886949999999999</v>
      </c>
      <c r="BK70" s="71">
        <v>61.353529999999999</v>
      </c>
      <c r="BL70" s="71">
        <v>29.442830000000001</v>
      </c>
      <c r="BM70" s="71">
        <v>15.33004</v>
      </c>
      <c r="BN70" s="72">
        <v>5.1454899999999997</v>
      </c>
      <c r="BO70" s="71"/>
      <c r="BP70" s="73">
        <v>0.27171574074074073</v>
      </c>
      <c r="BQ70" s="73">
        <v>0.10117424940650746</v>
      </c>
      <c r="BR70" s="73">
        <v>0.1612713823082815</v>
      </c>
      <c r="BS70" s="73">
        <v>0.25165808508258453</v>
      </c>
      <c r="BT70" s="73">
        <v>0.19914937000406452</v>
      </c>
      <c r="BU70" s="73">
        <v>9.9372858890701465E-2</v>
      </c>
      <c r="BV70" s="73">
        <v>5.8560314745124874E-2</v>
      </c>
      <c r="BW70" s="73"/>
      <c r="BX70" s="73">
        <v>0.15668817933502871</v>
      </c>
      <c r="BY70" s="73">
        <v>0.19913560300790054</v>
      </c>
      <c r="CA70" s="86">
        <v>-1.8993995962244989</v>
      </c>
      <c r="CB70" s="86">
        <v>-1.4463518311998995</v>
      </c>
      <c r="CC70" s="86">
        <v>0.36868447814109917</v>
      </c>
      <c r="CD70" s="86">
        <v>4.5135964336829986</v>
      </c>
      <c r="CE70" s="86">
        <v>-1.4033195887860002</v>
      </c>
      <c r="CF70" s="86">
        <v>-4.1119352478822009</v>
      </c>
      <c r="CG70" s="86">
        <v>1.4629992692588998</v>
      </c>
      <c r="CI70" s="89">
        <v>59.443326574591154</v>
      </c>
      <c r="CJ70" s="89">
        <v>64.157750537174934</v>
      </c>
      <c r="CK70" s="89">
        <v>54.055476048540562</v>
      </c>
      <c r="CL70" s="89">
        <v>52.145498493459876</v>
      </c>
      <c r="CM70" s="89">
        <v>52.467435748700673</v>
      </c>
      <c r="CN70" s="89">
        <v>66.722491507620262</v>
      </c>
      <c r="CO70" s="89">
        <v>54.584728459725838</v>
      </c>
      <c r="CQ70" s="89">
        <v>60.718179890268154</v>
      </c>
      <c r="CR70" s="89">
        <v>82.939688075777482</v>
      </c>
      <c r="CS70" s="89">
        <v>52.826321804827259</v>
      </c>
      <c r="CT70" s="89">
        <v>62.033417654288741</v>
      </c>
      <c r="CU70" s="89">
        <v>78.726284326802826</v>
      </c>
      <c r="CV70" s="89">
        <v>54.032510301406319</v>
      </c>
      <c r="CW70" s="89">
        <v>32.37351103972923</v>
      </c>
      <c r="CY70" s="63">
        <v>486.39485000000002</v>
      </c>
      <c r="CZ70" s="64">
        <v>1081.44535</v>
      </c>
      <c r="DA70" s="64">
        <v>747.74447000000009</v>
      </c>
      <c r="DB70" s="64">
        <v>638.35061000000007</v>
      </c>
      <c r="DC70" s="64">
        <v>270.44245999999998</v>
      </c>
      <c r="DD70" s="64">
        <v>224.57127999999997</v>
      </c>
      <c r="DE70" s="64">
        <v>157.74933999999999</v>
      </c>
      <c r="DF70" s="7"/>
      <c r="DG70" s="63">
        <v>518.4</v>
      </c>
      <c r="DH70" s="64">
        <v>1074.1500000000001</v>
      </c>
      <c r="DI70" s="64">
        <v>744.18999999999994</v>
      </c>
      <c r="DJ70" s="64">
        <v>536.41999999999996</v>
      </c>
      <c r="DK70" s="64">
        <v>295.24</v>
      </c>
      <c r="DL70" s="64">
        <v>224.57127999999997</v>
      </c>
      <c r="DM70" s="64">
        <v>294.24</v>
      </c>
      <c r="DO70" s="59">
        <v>3</v>
      </c>
      <c r="DQ70" s="75">
        <f ca="1">OtherCostSummary!C70</f>
        <v>2118.3586309553461</v>
      </c>
      <c r="DR70" s="76">
        <f ca="1">OtherCostSummary!D70</f>
        <v>2135.7294709663593</v>
      </c>
      <c r="DS70" s="76">
        <f ca="1">OtherCostSummary!E70</f>
        <v>2159.3803408766889</v>
      </c>
      <c r="DU70" s="90">
        <f t="shared" ca="1" si="18"/>
        <v>57.231910546875945</v>
      </c>
      <c r="DV70" s="90">
        <f t="shared" ca="1" si="18"/>
        <v>57.701220297881626</v>
      </c>
      <c r="DW70" s="91">
        <f t="shared" ca="1" si="18"/>
        <v>58.34019825528884</v>
      </c>
      <c r="DY70" s="75">
        <f ca="1">OtherCostSummary!G70</f>
        <v>2118.3586309553461</v>
      </c>
      <c r="DZ70" s="76">
        <f ca="1">OtherCostSummary!H70</f>
        <v>2135.7294709663593</v>
      </c>
      <c r="EA70" s="77">
        <f ca="1">OtherCostSummary!I70</f>
        <v>2159.3803408766889</v>
      </c>
      <c r="EC70" s="90">
        <f t="shared" ca="1" si="14"/>
        <v>57.231910546875945</v>
      </c>
      <c r="ED70" s="90">
        <f t="shared" ca="1" si="14"/>
        <v>57.701220297881626</v>
      </c>
      <c r="EE70" s="91">
        <f t="shared" ca="1" si="14"/>
        <v>58.34019825528884</v>
      </c>
    </row>
    <row r="71" spans="1:135">
      <c r="A71" s="7" t="s">
        <v>285</v>
      </c>
      <c r="C71" s="54" t="s">
        <v>286</v>
      </c>
      <c r="D71" s="54" t="s">
        <v>287</v>
      </c>
      <c r="E71" s="93" t="s">
        <v>288</v>
      </c>
      <c r="F71" s="95">
        <v>0.13726041375493936</v>
      </c>
      <c r="G71" s="95"/>
      <c r="H71" s="96">
        <v>3.0815960849970128</v>
      </c>
      <c r="I71" s="96"/>
      <c r="J71" s="96">
        <v>69.289649999999995</v>
      </c>
      <c r="K71" s="96"/>
      <c r="L71" s="96">
        <v>117.67707999999999</v>
      </c>
      <c r="M71" s="96"/>
      <c r="N71" s="96">
        <v>456.62009484000004</v>
      </c>
      <c r="O71" s="56"/>
      <c r="P71" s="82">
        <v>19791.429999999997</v>
      </c>
      <c r="R71" s="83">
        <v>0.53522623118846535</v>
      </c>
      <c r="T71" s="84">
        <v>1825.5525920408365</v>
      </c>
      <c r="V71" s="85">
        <v>49.342187005539429</v>
      </c>
      <c r="X71" s="85">
        <v>58.572447152665696</v>
      </c>
      <c r="Z71" s="85">
        <v>31.79998834770381</v>
      </c>
      <c r="AB71" s="85">
        <v>5.9634124685946768</v>
      </c>
      <c r="AD71" s="85">
        <v>62.806668131020793</v>
      </c>
      <c r="AF71" s="85">
        <v>14.16542100708163</v>
      </c>
      <c r="AH71" s="85">
        <v>0</v>
      </c>
      <c r="AJ71" s="63">
        <v>81.107919999999993</v>
      </c>
      <c r="AK71" s="64">
        <v>123.42489</v>
      </c>
      <c r="AL71" s="64">
        <v>432.20267999999999</v>
      </c>
      <c r="AM71" s="64">
        <v>217.63224999999997</v>
      </c>
      <c r="AN71" s="65">
        <v>87.762090000000001</v>
      </c>
      <c r="AP71" s="63">
        <v>199.28417999999999</v>
      </c>
      <c r="AQ71" s="64">
        <v>2.1027</v>
      </c>
      <c r="AR71" s="64">
        <v>37.863630000000001</v>
      </c>
      <c r="AS71" s="64">
        <v>0.13900000000000001</v>
      </c>
      <c r="AT71" s="65">
        <v>0</v>
      </c>
      <c r="AV71" s="63">
        <v>306.24153999999999</v>
      </c>
      <c r="AW71" s="64">
        <v>961.39730000000009</v>
      </c>
      <c r="AX71" s="64">
        <v>1554.8687400000001</v>
      </c>
      <c r="AY71" s="64">
        <v>789.34122000000002</v>
      </c>
      <c r="AZ71" s="65">
        <v>18.036110000000001</v>
      </c>
      <c r="BB71" s="67">
        <v>8.4366735473164062E-2</v>
      </c>
      <c r="BC71" s="68">
        <v>0.26485613837271771</v>
      </c>
      <c r="BD71" s="68">
        <v>0.42835207687066856</v>
      </c>
      <c r="BE71" s="68">
        <v>0.21745626640267221</v>
      </c>
      <c r="BF71" s="69">
        <v>4.9687828807773405E-3</v>
      </c>
      <c r="BH71" s="70">
        <v>67.32929</v>
      </c>
      <c r="BI71" s="71">
        <v>70.522790000000001</v>
      </c>
      <c r="BJ71" s="71">
        <v>93.883650000000003</v>
      </c>
      <c r="BK71" s="71">
        <v>47.237949999999998</v>
      </c>
      <c r="BL71" s="71">
        <v>18.864539999999998</v>
      </c>
      <c r="BM71" s="71">
        <v>15.206810000000001</v>
      </c>
      <c r="BN71" s="72">
        <v>5.14499</v>
      </c>
      <c r="BO71" s="71"/>
      <c r="BP71" s="73">
        <v>0.35000520833333337</v>
      </c>
      <c r="BQ71" s="73">
        <v>7.8267094912256169E-3</v>
      </c>
      <c r="BR71" s="73">
        <v>0.1879716604630538</v>
      </c>
      <c r="BS71" s="73">
        <v>0.10680998098504904</v>
      </c>
      <c r="BT71" s="73">
        <v>5.2857878336268795E-2</v>
      </c>
      <c r="BU71" s="73">
        <v>9.7885161772702567E-2</v>
      </c>
      <c r="BV71" s="73">
        <v>5.8560314745124874E-2</v>
      </c>
      <c r="BW71" s="73"/>
      <c r="BX71" s="73">
        <v>0.11921117704310695</v>
      </c>
      <c r="BY71" s="73">
        <v>0.13503023764952249</v>
      </c>
      <c r="CA71" s="86">
        <v>-5.7266128046099984E-2</v>
      </c>
      <c r="CB71" s="86">
        <v>-0.30703454859749996</v>
      </c>
      <c r="CC71" s="86">
        <v>0.91138359110389944</v>
      </c>
      <c r="CD71" s="86">
        <v>0.78080500089540017</v>
      </c>
      <c r="CE71" s="86">
        <v>-0.45928249191759996</v>
      </c>
      <c r="CF71" s="86">
        <v>-2.6624895797540011</v>
      </c>
      <c r="CG71" s="86">
        <v>-4.3778992429499952E-2</v>
      </c>
      <c r="CI71" s="89">
        <v>29.195124852920234</v>
      </c>
      <c r="CJ71" s="89">
        <v>35.51664517877191</v>
      </c>
      <c r="CK71" s="89">
        <v>27.314921067569511</v>
      </c>
      <c r="CL71" s="89">
        <v>28.796268024655596</v>
      </c>
      <c r="CM71" s="89">
        <v>29.33851921191992</v>
      </c>
      <c r="CN71" s="89">
        <v>43.103624564510476</v>
      </c>
      <c r="CO71" s="89">
        <v>29.801044815116125</v>
      </c>
      <c r="CQ71" s="89">
        <v>64.300409077723515</v>
      </c>
      <c r="CR71" s="89">
        <v>62.181674676964214</v>
      </c>
      <c r="CS71" s="89">
        <v>60.724656092979259</v>
      </c>
      <c r="CT71" s="89">
        <v>56.648932397893418</v>
      </c>
      <c r="CU71" s="89">
        <v>55.374534185426427</v>
      </c>
      <c r="CV71" s="89">
        <v>47.742594376688928</v>
      </c>
      <c r="CW71" s="89">
        <v>32.332543999300761</v>
      </c>
      <c r="CY71" s="63">
        <v>515.47417000000007</v>
      </c>
      <c r="CZ71" s="64">
        <v>1074.04666</v>
      </c>
      <c r="DA71" s="64">
        <v>778.09185000000002</v>
      </c>
      <c r="DB71" s="64">
        <v>564.72397000000012</v>
      </c>
      <c r="DC71" s="64">
        <v>281.03188999999998</v>
      </c>
      <c r="DD71" s="64">
        <v>220.48718</v>
      </c>
      <c r="DE71" s="64">
        <v>157.42806999999999</v>
      </c>
      <c r="DF71" s="7"/>
      <c r="DG71" s="63">
        <v>518.4</v>
      </c>
      <c r="DH71" s="64">
        <v>1074.1500000000001</v>
      </c>
      <c r="DI71" s="64">
        <v>744.18999999999994</v>
      </c>
      <c r="DJ71" s="64">
        <v>536.41999999999996</v>
      </c>
      <c r="DK71" s="64">
        <v>295.24</v>
      </c>
      <c r="DL71" s="64">
        <v>220.48718</v>
      </c>
      <c r="DM71" s="64">
        <v>294.24</v>
      </c>
      <c r="DO71" s="59">
        <v>3</v>
      </c>
      <c r="DQ71" s="75">
        <f ca="1">OtherCostSummary!C71</f>
        <v>1907.7035959714299</v>
      </c>
      <c r="DR71" s="76">
        <f ca="1">OtherCostSummary!D71</f>
        <v>1919.5970866873517</v>
      </c>
      <c r="DS71" s="76">
        <f ca="1">OtherCostSummary!E71</f>
        <v>1935.0319326550441</v>
      </c>
      <c r="DU71" s="90">
        <f t="shared" ca="1" si="18"/>
        <v>51.562616160146582</v>
      </c>
      <c r="DV71" s="90">
        <f t="shared" ca="1" si="18"/>
        <v>51.884080929560653</v>
      </c>
      <c r="DW71" s="91">
        <f t="shared" ca="1" si="18"/>
        <v>52.301263682585684</v>
      </c>
      <c r="DY71" s="75">
        <f ca="1">OtherCostSummary!G71</f>
        <v>1907.7035959714299</v>
      </c>
      <c r="DZ71" s="76">
        <f ca="1">OtherCostSummary!H71</f>
        <v>1919.5970866873517</v>
      </c>
      <c r="EA71" s="77">
        <f ca="1">OtherCostSummary!I71</f>
        <v>1935.0319326550441</v>
      </c>
      <c r="EC71" s="90">
        <f t="shared" ca="1" si="14"/>
        <v>51.562616160146582</v>
      </c>
      <c r="ED71" s="90">
        <f t="shared" ca="1" si="14"/>
        <v>51.884080929560653</v>
      </c>
      <c r="EE71" s="91">
        <f t="shared" ca="1" si="14"/>
        <v>52.301263682585684</v>
      </c>
    </row>
    <row r="72" spans="1:135">
      <c r="A72" s="7" t="s">
        <v>289</v>
      </c>
      <c r="C72" s="54" t="s">
        <v>290</v>
      </c>
      <c r="D72" s="54" t="s">
        <v>291</v>
      </c>
      <c r="E72" s="93" t="s">
        <v>292</v>
      </c>
      <c r="F72" s="95">
        <v>0.13726041375493936</v>
      </c>
      <c r="G72" s="95"/>
      <c r="H72" s="96">
        <v>3.0815960849970128</v>
      </c>
      <c r="I72" s="96"/>
      <c r="J72" s="96">
        <v>68.816339999999997</v>
      </c>
      <c r="K72" s="96"/>
      <c r="L72" s="96">
        <v>122.18768999999999</v>
      </c>
      <c r="M72" s="96"/>
      <c r="N72" s="96">
        <v>471.18465526000011</v>
      </c>
      <c r="O72" s="56"/>
      <c r="P72" s="82">
        <v>22766.050000000003</v>
      </c>
      <c r="R72" s="83">
        <v>0.29317709205948739</v>
      </c>
      <c r="T72" s="84">
        <v>1907.2416927058712</v>
      </c>
      <c r="V72" s="85">
        <v>52.228170544226018</v>
      </c>
      <c r="X72" s="85">
        <v>62.144688248651299</v>
      </c>
      <c r="Z72" s="85">
        <v>42.799016872175699</v>
      </c>
      <c r="AB72" s="85">
        <v>6.1240650336433973</v>
      </c>
      <c r="AD72" s="85">
        <v>57.708996469856565</v>
      </c>
      <c r="AF72" s="85">
        <v>19.039520870608602</v>
      </c>
      <c r="AH72" s="85">
        <v>0</v>
      </c>
      <c r="AJ72" s="63">
        <v>178.25807</v>
      </c>
      <c r="AK72" s="64">
        <v>105.01685999999999</v>
      </c>
      <c r="AL72" s="64">
        <v>325.86926000000005</v>
      </c>
      <c r="AM72" s="64">
        <v>297.27194000000003</v>
      </c>
      <c r="AN72" s="65">
        <v>87.762090000000001</v>
      </c>
      <c r="AP72" s="63">
        <v>102.13402000000001</v>
      </c>
      <c r="AQ72" s="64">
        <v>2.1027</v>
      </c>
      <c r="AR72" s="64">
        <v>49.942949999999996</v>
      </c>
      <c r="AS72" s="64">
        <v>0.13900000000000001</v>
      </c>
      <c r="AT72" s="65">
        <v>0</v>
      </c>
      <c r="AV72" s="63">
        <v>1169.1708000000001</v>
      </c>
      <c r="AW72" s="64">
        <v>805.87419</v>
      </c>
      <c r="AX72" s="64">
        <v>469.93083999999999</v>
      </c>
      <c r="AY72" s="64">
        <v>1173.95769</v>
      </c>
      <c r="AZ72" s="65">
        <v>7.2929399999999998</v>
      </c>
      <c r="BB72" s="67">
        <v>0.32242079001320839</v>
      </c>
      <c r="BC72" s="68">
        <v>0.22223493179187709</v>
      </c>
      <c r="BD72" s="68">
        <v>0.12959224835616029</v>
      </c>
      <c r="BE72" s="68">
        <v>0.32374086476662017</v>
      </c>
      <c r="BF72" s="69">
        <v>2.0111650721339669E-3</v>
      </c>
      <c r="BH72" s="70">
        <v>42.240340000000003</v>
      </c>
      <c r="BI72" s="71">
        <v>81.617819999999995</v>
      </c>
      <c r="BJ72" s="71">
        <v>50.566459999999999</v>
      </c>
      <c r="BK72" s="71">
        <v>61.353529999999999</v>
      </c>
      <c r="BL72" s="71">
        <v>29.36722</v>
      </c>
      <c r="BM72" s="71">
        <v>14.87716</v>
      </c>
      <c r="BN72" s="72">
        <v>5.14499</v>
      </c>
      <c r="BO72" s="71"/>
      <c r="BP72" s="73">
        <v>0.27263894675925926</v>
      </c>
      <c r="BQ72" s="73">
        <v>0.10116114136759298</v>
      </c>
      <c r="BR72" s="73">
        <v>0.15546204598288074</v>
      </c>
      <c r="BS72" s="73">
        <v>0.25165808508258453</v>
      </c>
      <c r="BT72" s="73">
        <v>0.19734226392087795</v>
      </c>
      <c r="BU72" s="73">
        <v>9.4573919249592173E-2</v>
      </c>
      <c r="BV72" s="73">
        <v>5.8560314745124874E-2</v>
      </c>
      <c r="BW72" s="73"/>
      <c r="BX72" s="73">
        <v>0.15697985620545662</v>
      </c>
      <c r="BY72" s="73">
        <v>0.19605359647174542</v>
      </c>
      <c r="CA72" s="86">
        <v>-0.46578958012250071</v>
      </c>
      <c r="CB72" s="86">
        <v>-0.52450484673819997</v>
      </c>
      <c r="CC72" s="86">
        <v>-0.72876817217710066</v>
      </c>
      <c r="CD72" s="86">
        <v>2.5004336585425992</v>
      </c>
      <c r="CE72" s="86">
        <v>-1.3400460254381006</v>
      </c>
      <c r="CF72" s="86">
        <v>-2.5532956600335992</v>
      </c>
      <c r="CG72" s="86">
        <v>0.51518298039319999</v>
      </c>
      <c r="CI72" s="89">
        <v>45.108889274597217</v>
      </c>
      <c r="CJ72" s="89">
        <v>48.301586659425794</v>
      </c>
      <c r="CK72" s="89">
        <v>41.603641718592947</v>
      </c>
      <c r="CL72" s="89">
        <v>40.641565670666239</v>
      </c>
      <c r="CM72" s="89">
        <v>40.855269752865532</v>
      </c>
      <c r="CN72" s="89">
        <v>42.681892436007367</v>
      </c>
      <c r="CO72" s="89">
        <v>12.331672447076446</v>
      </c>
      <c r="CQ72" s="89">
        <v>56.223889071500032</v>
      </c>
      <c r="CR72" s="89">
        <v>77.991728375724591</v>
      </c>
      <c r="CS72" s="89">
        <v>50.236440023622514</v>
      </c>
      <c r="CT72" s="89">
        <v>59.662780855470253</v>
      </c>
      <c r="CU72" s="89">
        <v>78.111767501260459</v>
      </c>
      <c r="CV72" s="89">
        <v>47.032278462950416</v>
      </c>
      <c r="CW72" s="89">
        <v>31.559808325246845</v>
      </c>
      <c r="CY72" s="63">
        <v>506.75381000000004</v>
      </c>
      <c r="CZ72" s="64">
        <v>1077.4377199999999</v>
      </c>
      <c r="DA72" s="64">
        <v>721.51490000000001</v>
      </c>
      <c r="DB72" s="64">
        <v>606.50056000000006</v>
      </c>
      <c r="DC72" s="64">
        <v>259.58816000000002</v>
      </c>
      <c r="DD72" s="64">
        <v>221.80703000000003</v>
      </c>
      <c r="DE72" s="64">
        <v>155.93916000000002</v>
      </c>
      <c r="DF72" s="7"/>
      <c r="DG72" s="63">
        <v>518.4</v>
      </c>
      <c r="DH72" s="64">
        <v>1074.1500000000001</v>
      </c>
      <c r="DI72" s="64">
        <v>744.18999999999994</v>
      </c>
      <c r="DJ72" s="64">
        <v>536.41999999999996</v>
      </c>
      <c r="DK72" s="64">
        <v>295.24</v>
      </c>
      <c r="DL72" s="64">
        <v>221.80703000000003</v>
      </c>
      <c r="DM72" s="64">
        <v>294.24</v>
      </c>
      <c r="DO72" s="59">
        <v>3</v>
      </c>
      <c r="DQ72" s="75">
        <f ca="1">OtherCostSummary!C72</f>
        <v>1986.7320749070636</v>
      </c>
      <c r="DR72" s="76">
        <f ca="1">OtherCostSummary!D72</f>
        <v>2001.0626155547491</v>
      </c>
      <c r="DS72" s="76">
        <f ca="1">OtherCostSummary!E72</f>
        <v>2020.1530364200867</v>
      </c>
      <c r="DU72" s="90">
        <f t="shared" ca="1" si="18"/>
        <v>54.404946174764753</v>
      </c>
      <c r="DV72" s="90">
        <f t="shared" ca="1" si="18"/>
        <v>54.797375683725626</v>
      </c>
      <c r="DW72" s="91">
        <f t="shared" ca="1" si="18"/>
        <v>55.320150411506113</v>
      </c>
      <c r="DY72" s="75">
        <f ca="1">OtherCostSummary!G72</f>
        <v>1986.7320749070636</v>
      </c>
      <c r="DZ72" s="76">
        <f ca="1">OtherCostSummary!H72</f>
        <v>2001.0626155547491</v>
      </c>
      <c r="EA72" s="77">
        <f ca="1">OtherCostSummary!I72</f>
        <v>2020.1530364200867</v>
      </c>
      <c r="EC72" s="90">
        <f t="shared" ca="1" si="14"/>
        <v>54.404946174764753</v>
      </c>
      <c r="ED72" s="90">
        <f t="shared" ca="1" si="14"/>
        <v>54.797375683725626</v>
      </c>
      <c r="EE72" s="91">
        <f t="shared" ca="1" si="14"/>
        <v>55.320150411506113</v>
      </c>
    </row>
    <row r="73" spans="1:135">
      <c r="A73" s="7" t="s">
        <v>293</v>
      </c>
      <c r="C73" s="54" t="s">
        <v>294</v>
      </c>
      <c r="D73" s="54" t="s">
        <v>295</v>
      </c>
      <c r="E73" s="93" t="s">
        <v>296</v>
      </c>
      <c r="F73" s="95">
        <v>0.16200490919192445</v>
      </c>
      <c r="G73" s="95"/>
      <c r="H73" s="96">
        <v>3.0815960849970128</v>
      </c>
      <c r="I73" s="96"/>
      <c r="J73" s="96">
        <v>66.20638000000001</v>
      </c>
      <c r="K73" s="96"/>
      <c r="L73" s="96">
        <v>117.20340999999999</v>
      </c>
      <c r="M73" s="96"/>
      <c r="N73" s="96">
        <v>398.60144274000015</v>
      </c>
      <c r="O73" s="56"/>
      <c r="P73" s="82">
        <v>23160.179999999993</v>
      </c>
      <c r="R73" s="83">
        <v>0.2707185587432368</v>
      </c>
      <c r="T73" s="84">
        <v>1945.0981308462242</v>
      </c>
      <c r="V73" s="85">
        <v>52.286984271440382</v>
      </c>
      <c r="X73" s="85">
        <v>62.419560872328667</v>
      </c>
      <c r="Z73" s="85">
        <v>44.473889319510413</v>
      </c>
      <c r="AB73" s="85">
        <v>6.0797216318616467</v>
      </c>
      <c r="AD73" s="85">
        <v>59.194502146043085</v>
      </c>
      <c r="AF73" s="85">
        <v>19.432452502565667</v>
      </c>
      <c r="AH73" s="85">
        <v>0</v>
      </c>
      <c r="AJ73" s="63">
        <v>177.99979000000002</v>
      </c>
      <c r="AK73" s="64">
        <v>105.01685999999999</v>
      </c>
      <c r="AL73" s="64">
        <v>339.11991999999998</v>
      </c>
      <c r="AM73" s="64">
        <v>305.11217999999997</v>
      </c>
      <c r="AN73" s="65">
        <v>92.833039999999997</v>
      </c>
      <c r="AP73" s="63">
        <v>102.39230000000001</v>
      </c>
      <c r="AQ73" s="64">
        <v>2.1027</v>
      </c>
      <c r="AR73" s="64">
        <v>45.128740000000008</v>
      </c>
      <c r="AS73" s="64">
        <v>0.13900000000000001</v>
      </c>
      <c r="AT73" s="65">
        <v>0</v>
      </c>
      <c r="AV73" s="63">
        <v>1193.8714600000001</v>
      </c>
      <c r="AW73" s="64">
        <v>818.00967000000003</v>
      </c>
      <c r="AX73" s="64">
        <v>537.51681000000008</v>
      </c>
      <c r="AY73" s="64">
        <v>1145.79898</v>
      </c>
      <c r="AZ73" s="65">
        <v>7.5181100000000001</v>
      </c>
      <c r="BB73" s="67">
        <v>0.3224313646410969</v>
      </c>
      <c r="BC73" s="68">
        <v>0.22092158412741797</v>
      </c>
      <c r="BD73" s="68">
        <v>0.14516829019920555</v>
      </c>
      <c r="BE73" s="68">
        <v>0.30944832932498184</v>
      </c>
      <c r="BF73" s="69">
        <v>2.030431707297766E-3</v>
      </c>
      <c r="BH73" s="70">
        <v>44.23545</v>
      </c>
      <c r="BI73" s="71">
        <v>84.571149999999989</v>
      </c>
      <c r="BJ73" s="71">
        <v>56.746769999999998</v>
      </c>
      <c r="BK73" s="71">
        <v>61.810869999999994</v>
      </c>
      <c r="BL73" s="71">
        <v>31.778709999999997</v>
      </c>
      <c r="BM73" s="71">
        <v>17.15626</v>
      </c>
      <c r="BN73" s="72">
        <v>5.14499</v>
      </c>
      <c r="BO73" s="71"/>
      <c r="BP73" s="73">
        <v>0.2729562259404657</v>
      </c>
      <c r="BQ73" s="73">
        <v>9.970393240465858E-2</v>
      </c>
      <c r="BR73" s="73">
        <v>0.16437231211131026</v>
      </c>
      <c r="BS73" s="73">
        <v>0.24643013873676525</v>
      </c>
      <c r="BT73" s="73">
        <v>0.20731685570051792</v>
      </c>
      <c r="BU73" s="73">
        <v>9.8366517915736973E-2</v>
      </c>
      <c r="BV73" s="73">
        <v>5.6589460460195716E-2</v>
      </c>
      <c r="BW73" s="73"/>
      <c r="BX73" s="73">
        <v>0.15584037567382322</v>
      </c>
      <c r="BY73" s="73">
        <v>0.20038870345323923</v>
      </c>
      <c r="CA73" s="86">
        <v>-0.32593694578010002</v>
      </c>
      <c r="CB73" s="86">
        <v>-0.43761881554859988</v>
      </c>
      <c r="CC73" s="86">
        <v>-0.57781922576210043</v>
      </c>
      <c r="CD73" s="86">
        <v>2.5472783629724005</v>
      </c>
      <c r="CE73" s="86">
        <v>-1.2823820478385999</v>
      </c>
      <c r="CF73" s="86">
        <v>-2.0925140149480002</v>
      </c>
      <c r="CG73" s="86">
        <v>0.42747075988810002</v>
      </c>
      <c r="CI73" s="89">
        <v>45.406412875904088</v>
      </c>
      <c r="CJ73" s="89">
        <v>48.482313664930317</v>
      </c>
      <c r="CK73" s="89">
        <v>42.714968624403973</v>
      </c>
      <c r="CL73" s="89">
        <v>41.346043185673516</v>
      </c>
      <c r="CM73" s="89">
        <v>41.539461179330146</v>
      </c>
      <c r="CN73" s="89">
        <v>44.330772551830499</v>
      </c>
      <c r="CO73" s="89">
        <v>38.586706790449945</v>
      </c>
      <c r="CQ73" s="89">
        <v>56.385848304102836</v>
      </c>
      <c r="CR73" s="89">
        <v>78.18557968451384</v>
      </c>
      <c r="CS73" s="89">
        <v>51.18065086110699</v>
      </c>
      <c r="CT73" s="89">
        <v>60.003370207974399</v>
      </c>
      <c r="CU73" s="89">
        <v>78.182907090590433</v>
      </c>
      <c r="CV73" s="89">
        <v>47.431860616446961</v>
      </c>
      <c r="CW73" s="89">
        <v>32.3364576838893</v>
      </c>
      <c r="CY73" s="63">
        <v>516.99302</v>
      </c>
      <c r="CZ73" s="64">
        <v>1098.1636300000002</v>
      </c>
      <c r="DA73" s="64">
        <v>746.93970000000002</v>
      </c>
      <c r="DB73" s="64">
        <v>616.75718999999992</v>
      </c>
      <c r="DC73" s="64">
        <v>271.71488999999997</v>
      </c>
      <c r="DD73" s="64">
        <v>254.93223</v>
      </c>
      <c r="DE73" s="64">
        <v>158.61322999999999</v>
      </c>
      <c r="DF73" s="7"/>
      <c r="DG73" s="63">
        <v>524.74</v>
      </c>
      <c r="DH73" s="64">
        <v>1094.75</v>
      </c>
      <c r="DI73" s="64">
        <v>758.95999999999981</v>
      </c>
      <c r="DJ73" s="64">
        <v>547.79999999999995</v>
      </c>
      <c r="DK73" s="64">
        <v>305.06</v>
      </c>
      <c r="DL73" s="64">
        <v>254.93223</v>
      </c>
      <c r="DM73" s="64">
        <v>304.76</v>
      </c>
      <c r="DO73" s="59">
        <v>3</v>
      </c>
      <c r="DQ73" s="75">
        <f ca="1">OtherCostSummary!C73</f>
        <v>2026.2704845395817</v>
      </c>
      <c r="DR73" s="76">
        <f ca="1">OtherCostSummary!D73</f>
        <v>2040.7974910032458</v>
      </c>
      <c r="DS73" s="76">
        <f ca="1">OtherCostSummary!E73</f>
        <v>2060.1826105925511</v>
      </c>
      <c r="DU73" s="90">
        <f t="shared" ca="1" si="18"/>
        <v>54.469011755572453</v>
      </c>
      <c r="DV73" s="90">
        <f t="shared" ca="1" si="18"/>
        <v>54.859518201715744</v>
      </c>
      <c r="DW73" s="91">
        <f t="shared" ca="1" si="18"/>
        <v>55.380617588421252</v>
      </c>
      <c r="DY73" s="75">
        <f ca="1">OtherCostSummary!G73</f>
        <v>2026.2704845395817</v>
      </c>
      <c r="DZ73" s="76">
        <f ca="1">OtherCostSummary!H73</f>
        <v>2040.7974910032458</v>
      </c>
      <c r="EA73" s="77">
        <f ca="1">OtherCostSummary!I73</f>
        <v>2060.1826105925511</v>
      </c>
      <c r="EC73" s="90">
        <f t="shared" ca="1" si="14"/>
        <v>54.469011755572453</v>
      </c>
      <c r="ED73" s="90">
        <f t="shared" ca="1" si="14"/>
        <v>54.859518201715744</v>
      </c>
      <c r="EE73" s="91">
        <f t="shared" ca="1" si="14"/>
        <v>55.380617588421252</v>
      </c>
    </row>
    <row r="74" spans="1:135">
      <c r="A74" s="7" t="s">
        <v>297</v>
      </c>
      <c r="C74" s="54" t="s">
        <v>298</v>
      </c>
      <c r="D74" s="54" t="s">
        <v>299</v>
      </c>
      <c r="E74" s="93" t="s">
        <v>300</v>
      </c>
      <c r="F74" s="95">
        <v>0.13726041375493936</v>
      </c>
      <c r="G74" s="95"/>
      <c r="H74" s="96">
        <v>3.0815960849970128</v>
      </c>
      <c r="I74" s="96"/>
      <c r="J74" s="96">
        <v>60.779230000000013</v>
      </c>
      <c r="K74" s="96"/>
      <c r="L74" s="96">
        <v>119.78564999999999</v>
      </c>
      <c r="M74" s="96"/>
      <c r="N74" s="96">
        <v>378.46000864000007</v>
      </c>
      <c r="O74" s="56"/>
      <c r="P74" s="82">
        <v>22968.560000000001</v>
      </c>
      <c r="R74" s="83">
        <v>0.28865148274808561</v>
      </c>
      <c r="T74" s="84">
        <v>1943.3754343862865</v>
      </c>
      <c r="V74" s="85">
        <v>52.59667501411424</v>
      </c>
      <c r="X74" s="85">
        <v>63.418256928142334</v>
      </c>
      <c r="Z74" s="85">
        <v>43.885166798796966</v>
      </c>
      <c r="AB74" s="85">
        <v>6.1129646879498685</v>
      </c>
      <c r="AD74" s="85">
        <v>58.664264346880756</v>
      </c>
      <c r="AF74" s="85">
        <v>19.511112109128764</v>
      </c>
      <c r="AH74" s="85">
        <v>0</v>
      </c>
      <c r="AJ74" s="63">
        <v>178.0412</v>
      </c>
      <c r="AK74" s="64">
        <v>105.01685999999999</v>
      </c>
      <c r="AL74" s="64">
        <v>324.59503999999998</v>
      </c>
      <c r="AM74" s="64">
        <v>304.83694000000003</v>
      </c>
      <c r="AN74" s="65">
        <v>87.762090000000001</v>
      </c>
      <c r="AP74" s="63">
        <v>102.35088999999999</v>
      </c>
      <c r="AQ74" s="64">
        <v>2.1027</v>
      </c>
      <c r="AR74" s="64">
        <v>49.712160000000004</v>
      </c>
      <c r="AS74" s="64">
        <v>0.13900000000000001</v>
      </c>
      <c r="AT74" s="65">
        <v>0</v>
      </c>
      <c r="AV74" s="63">
        <v>1177.71955</v>
      </c>
      <c r="AW74" s="64">
        <v>818.00967000000003</v>
      </c>
      <c r="AX74" s="64">
        <v>477.87560999999994</v>
      </c>
      <c r="AY74" s="64">
        <v>1144.8996</v>
      </c>
      <c r="AZ74" s="65">
        <v>7.1363000000000003</v>
      </c>
      <c r="BB74" s="67">
        <v>0.32483073688329844</v>
      </c>
      <c r="BC74" s="68">
        <v>0.22561796132514211</v>
      </c>
      <c r="BD74" s="68">
        <v>0.13180445763582316</v>
      </c>
      <c r="BE74" s="68">
        <v>0.31577855757373952</v>
      </c>
      <c r="BF74" s="69">
        <v>1.9682865819967772E-3</v>
      </c>
      <c r="BH74" s="70">
        <v>42.239739999999998</v>
      </c>
      <c r="BI74" s="71">
        <v>81.670339999999996</v>
      </c>
      <c r="BJ74" s="71">
        <v>51.44529</v>
      </c>
      <c r="BK74" s="71">
        <v>62.339550000000003</v>
      </c>
      <c r="BL74" s="71">
        <v>29.36722</v>
      </c>
      <c r="BM74" s="71">
        <v>19.520379999999999</v>
      </c>
      <c r="BN74" s="72">
        <v>5.14499</v>
      </c>
      <c r="BO74" s="71"/>
      <c r="BP74" s="73">
        <v>0.27263925540123457</v>
      </c>
      <c r="BQ74" s="73">
        <v>0.10076995764092538</v>
      </c>
      <c r="BR74" s="73">
        <v>0.16189792929225064</v>
      </c>
      <c r="BS74" s="73">
        <v>0.26371740427277135</v>
      </c>
      <c r="BT74" s="73">
        <v>0.19734226392087795</v>
      </c>
      <c r="BU74" s="73">
        <v>0.1807811310494834</v>
      </c>
      <c r="BV74" s="73">
        <v>5.8560314745124874E-2</v>
      </c>
      <c r="BW74" s="73"/>
      <c r="BX74" s="73">
        <v>0.15671610938432073</v>
      </c>
      <c r="BY74" s="73">
        <v>0.20319791858362155</v>
      </c>
      <c r="CA74" s="86">
        <v>-0.33849866908190052</v>
      </c>
      <c r="CB74" s="86">
        <v>-0.51620817385210005</v>
      </c>
      <c r="CC74" s="86">
        <v>-0.46024817769779958</v>
      </c>
      <c r="CD74" s="86">
        <v>2.5119789448291994</v>
      </c>
      <c r="CE74" s="86">
        <v>-1.3476776449900001</v>
      </c>
      <c r="CF74" s="86">
        <v>-1.8776465379021996</v>
      </c>
      <c r="CG74" s="86">
        <v>0.50339834131860006</v>
      </c>
      <c r="CI74" s="89">
        <v>45.181990286431073</v>
      </c>
      <c r="CJ74" s="89">
        <v>48.299952482087839</v>
      </c>
      <c r="CK74" s="89">
        <v>42.105114457080752</v>
      </c>
      <c r="CL74" s="89">
        <v>40.636204269228237</v>
      </c>
      <c r="CM74" s="89">
        <v>40.876281011218055</v>
      </c>
      <c r="CN74" s="89">
        <v>42.642245942647648</v>
      </c>
      <c r="CO74" s="89">
        <v>36.407580532870149</v>
      </c>
      <c r="CQ74" s="89">
        <v>56.146791963065226</v>
      </c>
      <c r="CR74" s="89">
        <v>77.993812890245721</v>
      </c>
      <c r="CS74" s="89">
        <v>50.697516134005468</v>
      </c>
      <c r="CT74" s="89">
        <v>60.085399561987657</v>
      </c>
      <c r="CU74" s="89">
        <v>78.32881673643007</v>
      </c>
      <c r="CV74" s="89">
        <v>64.890481203203322</v>
      </c>
      <c r="CW74" s="89">
        <v>32.27983149526704</v>
      </c>
      <c r="CY74" s="63">
        <v>509.91729000000004</v>
      </c>
      <c r="CZ74" s="64">
        <v>1077.3948200000002</v>
      </c>
      <c r="DA74" s="64">
        <v>730.30066999999997</v>
      </c>
      <c r="DB74" s="64">
        <v>606.56283000000008</v>
      </c>
      <c r="DC74" s="64">
        <v>259.37670000000003</v>
      </c>
      <c r="DD74" s="64">
        <v>248.06381000000002</v>
      </c>
      <c r="DE74" s="64">
        <v>157.90416999999999</v>
      </c>
      <c r="DF74" s="7"/>
      <c r="DG74" s="63">
        <v>518.4</v>
      </c>
      <c r="DH74" s="64">
        <v>1074.1500000000001</v>
      </c>
      <c r="DI74" s="64">
        <v>744.18999999999994</v>
      </c>
      <c r="DJ74" s="64">
        <v>536.41999999999996</v>
      </c>
      <c r="DK74" s="64">
        <v>295.24</v>
      </c>
      <c r="DL74" s="64">
        <v>248.06381000000002</v>
      </c>
      <c r="DM74" s="64">
        <v>294.24</v>
      </c>
      <c r="DO74" s="59">
        <v>3</v>
      </c>
      <c r="DQ74" s="75">
        <f ca="1">OtherCostSummary!C74</f>
        <v>2024.0568800837634</v>
      </c>
      <c r="DR74" s="76">
        <f ca="1">OtherCostSummary!D74</f>
        <v>2038.6232163507088</v>
      </c>
      <c r="DS74" s="76">
        <f ca="1">OtherCostSummary!E74</f>
        <v>2058.0673306449366</v>
      </c>
      <c r="DU74" s="90">
        <f t="shared" ca="1" si="18"/>
        <v>54.780285912931234</v>
      </c>
      <c r="DV74" s="90">
        <f t="shared" ca="1" si="18"/>
        <v>55.174517949223684</v>
      </c>
      <c r="DW74" s="91">
        <f t="shared" ca="1" si="18"/>
        <v>55.700765087257388</v>
      </c>
      <c r="DY74" s="75">
        <f ca="1">OtherCostSummary!G74</f>
        <v>2024.0568800837634</v>
      </c>
      <c r="DZ74" s="76">
        <f ca="1">OtherCostSummary!H74</f>
        <v>2038.6232163507088</v>
      </c>
      <c r="EA74" s="77">
        <f ca="1">OtherCostSummary!I74</f>
        <v>2058.0673306449366</v>
      </c>
      <c r="EC74" s="90">
        <f t="shared" ca="1" si="14"/>
        <v>54.780285912931234</v>
      </c>
      <c r="ED74" s="90">
        <f t="shared" ca="1" si="14"/>
        <v>55.174517949223684</v>
      </c>
      <c r="EE74" s="91">
        <f t="shared" ca="1" si="14"/>
        <v>55.700765087257388</v>
      </c>
    </row>
    <row r="75" spans="1:135">
      <c r="A75" s="7" t="s">
        <v>301</v>
      </c>
      <c r="B75" s="87" t="s">
        <v>70</v>
      </c>
      <c r="C75" s="54" t="s">
        <v>302</v>
      </c>
      <c r="D75" s="54" t="s">
        <v>302</v>
      </c>
      <c r="E75" s="97" t="s">
        <v>303</v>
      </c>
      <c r="F75" s="95">
        <v>0.13726041375493936</v>
      </c>
      <c r="G75" s="95"/>
      <c r="H75" s="96">
        <v>3.0815960849970128</v>
      </c>
      <c r="I75" s="96"/>
      <c r="J75" s="96">
        <v>63.307460000000006</v>
      </c>
      <c r="K75" s="96"/>
      <c r="L75" s="96">
        <v>120.00395000000002</v>
      </c>
      <c r="M75" s="96"/>
      <c r="N75" s="96">
        <v>406.25251948999994</v>
      </c>
      <c r="O75" s="56"/>
      <c r="P75" s="82">
        <v>23011.579999999998</v>
      </c>
      <c r="R75" s="83">
        <v>0.2851942010702988</v>
      </c>
      <c r="T75" s="84">
        <v>1924.2747469288402</v>
      </c>
      <c r="V75" s="85">
        <v>52.106979332490482</v>
      </c>
      <c r="X75" s="85">
        <v>62.045456725284787</v>
      </c>
      <c r="Z75" s="85">
        <v>44.05267261603862</v>
      </c>
      <c r="AB75" s="85">
        <v>6.0920225506806096</v>
      </c>
      <c r="AD75" s="85">
        <v>58.76932130096656</v>
      </c>
      <c r="AF75" s="85">
        <v>19.068268630134295</v>
      </c>
      <c r="AH75" s="85">
        <v>0</v>
      </c>
      <c r="AJ75" s="63">
        <v>178.04242000000002</v>
      </c>
      <c r="AK75" s="64">
        <v>105.01685999999999</v>
      </c>
      <c r="AL75" s="64">
        <v>326.08869000000004</v>
      </c>
      <c r="AM75" s="64">
        <v>298.57210000000003</v>
      </c>
      <c r="AN75" s="65">
        <v>87.762090000000001</v>
      </c>
      <c r="AP75" s="63">
        <v>102.34967</v>
      </c>
      <c r="AQ75" s="64">
        <v>2.1027</v>
      </c>
      <c r="AR75" s="64">
        <v>49.24682</v>
      </c>
      <c r="AS75" s="64">
        <v>0.13900000000000001</v>
      </c>
      <c r="AT75" s="65">
        <v>0</v>
      </c>
      <c r="AV75" s="63">
        <v>1180.17769</v>
      </c>
      <c r="AW75" s="64">
        <v>818.00967000000003</v>
      </c>
      <c r="AX75" s="64">
        <v>494.92083999999994</v>
      </c>
      <c r="AY75" s="64">
        <v>1125.7522500000002</v>
      </c>
      <c r="AZ75" s="65">
        <v>7.3845900000000002</v>
      </c>
      <c r="BB75" s="67">
        <v>0.32545447893945961</v>
      </c>
      <c r="BC75" s="68">
        <v>0.22558036232432874</v>
      </c>
      <c r="BD75" s="68">
        <v>0.13648301053587927</v>
      </c>
      <c r="BE75" s="68">
        <v>0.3104457193549171</v>
      </c>
      <c r="BF75" s="69">
        <v>2.0364288454152563E-3</v>
      </c>
      <c r="BH75" s="70">
        <v>42.239739999999998</v>
      </c>
      <c r="BI75" s="71">
        <v>81.45908</v>
      </c>
      <c r="BJ75" s="71">
        <v>51.423770000000005</v>
      </c>
      <c r="BK75" s="71">
        <v>61.353529999999999</v>
      </c>
      <c r="BL75" s="71">
        <v>29.36722</v>
      </c>
      <c r="BM75" s="71">
        <v>15.002659999999999</v>
      </c>
      <c r="BN75" s="72">
        <v>5.14499</v>
      </c>
      <c r="BO75" s="71"/>
      <c r="BP75" s="73">
        <v>0.27263925540123457</v>
      </c>
      <c r="BQ75" s="73">
        <v>0.10006733696411114</v>
      </c>
      <c r="BR75" s="73">
        <v>0.16149600236498746</v>
      </c>
      <c r="BS75" s="73">
        <v>0.25165808508258453</v>
      </c>
      <c r="BT75" s="73">
        <v>0.19734226392087795</v>
      </c>
      <c r="BU75" s="73">
        <v>9.5834454866775429E-2</v>
      </c>
      <c r="BV75" s="73">
        <v>5.8560314745124874E-2</v>
      </c>
      <c r="BW75" s="73"/>
      <c r="BX75" s="73">
        <v>0.15624220275658532</v>
      </c>
      <c r="BY75" s="73">
        <v>0.19890311260589524</v>
      </c>
      <c r="CA75" s="86">
        <v>-0.33396118769400029</v>
      </c>
      <c r="CB75" s="86">
        <v>-0.50858411517949986</v>
      </c>
      <c r="CC75" s="86">
        <v>-0.38584561651850002</v>
      </c>
      <c r="CD75" s="86">
        <v>2.5694777678622995</v>
      </c>
      <c r="CE75" s="86">
        <v>-1.3119756728483003</v>
      </c>
      <c r="CF75" s="86">
        <v>-2.1695620545369998</v>
      </c>
      <c r="CG75" s="86">
        <v>0.49720846143000008</v>
      </c>
      <c r="CI75" s="89">
        <v>45.215928151747399</v>
      </c>
      <c r="CJ75" s="89">
        <v>48.370280902491949</v>
      </c>
      <c r="CK75" s="89">
        <v>42.167317897317318</v>
      </c>
      <c r="CL75" s="89">
        <v>40.704070843609259</v>
      </c>
      <c r="CM75" s="89">
        <v>40.962589951206951</v>
      </c>
      <c r="CN75" s="89">
        <v>43.672564485977631</v>
      </c>
      <c r="CO75" s="89">
        <v>37.091930244779491</v>
      </c>
      <c r="CQ75" s="89">
        <v>56.14343695746723</v>
      </c>
      <c r="CR75" s="89">
        <v>77.967414207810222</v>
      </c>
      <c r="CS75" s="89">
        <v>50.565820938357788</v>
      </c>
      <c r="CT75" s="89">
        <v>59.562965374853619</v>
      </c>
      <c r="CU75" s="89">
        <v>78.028831746340501</v>
      </c>
      <c r="CV75" s="89">
        <v>46.779622266928179</v>
      </c>
      <c r="CW75" s="89">
        <v>32.295238580829107</v>
      </c>
      <c r="CY75" s="63">
        <v>509.99798999999996</v>
      </c>
      <c r="CZ75" s="64">
        <v>1077.40023</v>
      </c>
      <c r="DA75" s="64">
        <v>732.13267999999994</v>
      </c>
      <c r="DB75" s="64">
        <v>608.06761000000006</v>
      </c>
      <c r="DC75" s="64">
        <v>260.34773999999999</v>
      </c>
      <c r="DD75" s="64">
        <v>241.61824000000004</v>
      </c>
      <c r="DE75" s="64">
        <v>158.07933999999997</v>
      </c>
      <c r="DF75" s="7"/>
      <c r="DG75" s="63">
        <v>518.4</v>
      </c>
      <c r="DH75" s="64">
        <v>1074.1500000000001</v>
      </c>
      <c r="DI75" s="64">
        <v>744.18999999999994</v>
      </c>
      <c r="DJ75" s="64">
        <v>536.41999999999996</v>
      </c>
      <c r="DK75" s="64">
        <v>295.24</v>
      </c>
      <c r="DL75" s="64">
        <v>241.61824000000004</v>
      </c>
      <c r="DM75" s="64">
        <v>294.24</v>
      </c>
      <c r="DO75" s="59">
        <v>3</v>
      </c>
      <c r="DQ75" s="75">
        <f ca="1">OtherCostSummary!C75</f>
        <v>2004.8398278409056</v>
      </c>
      <c r="DR75" s="76">
        <f ca="1">OtherCostSummary!D75</f>
        <v>2019.1847423683539</v>
      </c>
      <c r="DS75" s="76">
        <f ca="1">OtherCostSummary!E75</f>
        <v>2038.2967240533358</v>
      </c>
      <c r="DU75" s="90">
        <f t="shared" ca="1" si="18"/>
        <v>54.288582044216277</v>
      </c>
      <c r="DV75" s="90">
        <f t="shared" ca="1" si="18"/>
        <v>54.677024581333733</v>
      </c>
      <c r="DW75" s="91">
        <f t="shared" ca="1" si="18"/>
        <v>55.194553399009948</v>
      </c>
      <c r="DY75" s="75">
        <f ca="1">OtherCostSummary!G75</f>
        <v>2004.8398278409056</v>
      </c>
      <c r="DZ75" s="76">
        <f ca="1">OtherCostSummary!H75</f>
        <v>2019.1847423683539</v>
      </c>
      <c r="EA75" s="77">
        <f ca="1">OtherCostSummary!I75</f>
        <v>2038.2967240533358</v>
      </c>
      <c r="EC75" s="90">
        <f t="shared" ca="1" si="14"/>
        <v>54.288582044216277</v>
      </c>
      <c r="ED75" s="90">
        <f t="shared" ca="1" si="14"/>
        <v>54.677024581333733</v>
      </c>
      <c r="EE75" s="91">
        <f t="shared" ca="1" si="14"/>
        <v>55.194553399009948</v>
      </c>
    </row>
    <row r="76" spans="1:135">
      <c r="C76" s="54" t="s">
        <v>304</v>
      </c>
      <c r="D76" s="54"/>
      <c r="E76" s="93"/>
      <c r="F76" s="95"/>
      <c r="G76" s="95"/>
      <c r="H76" s="96"/>
      <c r="I76" s="96"/>
      <c r="J76" s="96"/>
      <c r="K76" s="96"/>
      <c r="L76" s="96"/>
      <c r="M76" s="96"/>
      <c r="N76" s="96"/>
      <c r="O76" s="56"/>
      <c r="P76" s="82"/>
      <c r="R76" s="83"/>
      <c r="T76" s="84"/>
      <c r="V76" s="85"/>
      <c r="X76" s="85"/>
      <c r="Z76" s="85"/>
      <c r="AB76" s="85"/>
      <c r="AD76" s="85"/>
      <c r="AF76" s="85"/>
      <c r="AH76" s="85"/>
      <c r="AJ76" s="63"/>
      <c r="AK76" s="64"/>
      <c r="AL76" s="64"/>
      <c r="AM76" s="64"/>
      <c r="AN76" s="65"/>
      <c r="AP76" s="63"/>
      <c r="AQ76" s="64"/>
      <c r="AR76" s="64"/>
      <c r="AS76" s="64"/>
      <c r="AT76" s="65"/>
      <c r="AV76" s="63"/>
      <c r="AW76" s="64"/>
      <c r="AX76" s="64"/>
      <c r="AY76" s="64"/>
      <c r="AZ76" s="65"/>
      <c r="BB76" s="67"/>
      <c r="BC76" s="68"/>
      <c r="BD76" s="68"/>
      <c r="BE76" s="68"/>
      <c r="BF76" s="69"/>
      <c r="BH76" s="70"/>
      <c r="BI76" s="71"/>
      <c r="BJ76" s="71"/>
      <c r="BK76" s="71"/>
      <c r="BL76" s="71"/>
      <c r="BM76" s="71"/>
      <c r="BN76" s="72"/>
      <c r="BO76" s="71"/>
      <c r="BP76" s="73"/>
      <c r="BQ76" s="73"/>
      <c r="BR76" s="73"/>
      <c r="BS76" s="73"/>
      <c r="BT76" s="73"/>
      <c r="BU76" s="73"/>
      <c r="BV76" s="73"/>
      <c r="BW76" s="73"/>
      <c r="BX76" s="73"/>
      <c r="BY76" s="73"/>
      <c r="CA76" s="86"/>
      <c r="CB76" s="86"/>
      <c r="CC76" s="86"/>
      <c r="CD76" s="86"/>
      <c r="CE76" s="86"/>
      <c r="CF76" s="86"/>
      <c r="CG76" s="86"/>
      <c r="CI76" s="89"/>
      <c r="CJ76" s="89"/>
      <c r="CK76" s="89"/>
      <c r="CL76" s="89"/>
      <c r="CM76" s="89"/>
      <c r="CN76" s="89"/>
      <c r="CO76" s="89"/>
      <c r="CQ76" s="89"/>
      <c r="CR76" s="89"/>
      <c r="CS76" s="89"/>
      <c r="CT76" s="89"/>
      <c r="CU76" s="89"/>
      <c r="CV76" s="89"/>
      <c r="CW76" s="89"/>
      <c r="CY76" s="63"/>
      <c r="CZ76" s="64"/>
      <c r="DA76" s="64"/>
      <c r="DB76" s="64"/>
      <c r="DC76" s="64"/>
      <c r="DD76" s="64"/>
      <c r="DE76" s="64"/>
      <c r="DF76" s="7"/>
      <c r="DG76" s="63"/>
      <c r="DH76" s="64"/>
      <c r="DI76" s="64"/>
      <c r="DJ76" s="64"/>
      <c r="DK76" s="64"/>
      <c r="DL76" s="64"/>
      <c r="DM76" s="64"/>
      <c r="DO76" s="59"/>
      <c r="DQ76" s="75"/>
      <c r="DR76" s="76"/>
      <c r="DS76" s="76"/>
      <c r="DU76" s="90"/>
      <c r="DV76" s="90"/>
      <c r="DW76" s="91"/>
      <c r="DY76" s="75"/>
      <c r="DZ76" s="76"/>
      <c r="EA76" s="77"/>
      <c r="EC76" s="90"/>
      <c r="ED76" s="90"/>
      <c r="EE76" s="91"/>
    </row>
    <row r="77" spans="1:135">
      <c r="A77" s="87" t="s">
        <v>305</v>
      </c>
      <c r="B77" s="87" t="s">
        <v>75</v>
      </c>
      <c r="C77" s="54" t="s">
        <v>306</v>
      </c>
      <c r="D77" s="54" t="s">
        <v>306</v>
      </c>
      <c r="E77" s="93" t="s">
        <v>307</v>
      </c>
      <c r="F77" s="95">
        <v>0.16587793324847766</v>
      </c>
      <c r="G77" s="95"/>
      <c r="H77" s="96">
        <v>0</v>
      </c>
      <c r="I77" s="96"/>
      <c r="J77" s="96">
        <v>57.130479999999999</v>
      </c>
      <c r="K77" s="96"/>
      <c r="L77" s="96">
        <v>111.89248999999998</v>
      </c>
      <c r="M77" s="96"/>
      <c r="N77" s="96">
        <v>275.96077442000001</v>
      </c>
      <c r="O77" s="56"/>
      <c r="P77" s="82">
        <v>25266.259999999995</v>
      </c>
      <c r="R77" s="83">
        <v>0.13933791281894603</v>
      </c>
      <c r="T77" s="84">
        <v>1739.7736628987157</v>
      </c>
      <c r="V77" s="85">
        <v>46.447661185785222</v>
      </c>
      <c r="X77" s="85">
        <v>49.844212500613224</v>
      </c>
      <c r="Z77" s="85">
        <v>51.098975647014527</v>
      </c>
      <c r="AB77" s="85">
        <v>6.5669046605890307</v>
      </c>
      <c r="AD77" s="85">
        <v>65.270409901985801</v>
      </c>
      <c r="AF77" s="85">
        <v>11.944654938330542</v>
      </c>
      <c r="AH77" s="85">
        <v>0</v>
      </c>
      <c r="AJ77" s="63">
        <v>198.96278000000001</v>
      </c>
      <c r="AK77" s="64">
        <v>129.33723000000001</v>
      </c>
      <c r="AL77" s="64">
        <v>340.24786</v>
      </c>
      <c r="AM77" s="64">
        <v>141.68796</v>
      </c>
      <c r="AN77" s="65">
        <v>87.762090000000001</v>
      </c>
      <c r="AP77" s="63">
        <v>82.173720000000003</v>
      </c>
      <c r="AQ77" s="64">
        <v>2.2856300000000003</v>
      </c>
      <c r="AR77" s="64">
        <v>48.518619999999999</v>
      </c>
      <c r="AS77" s="64">
        <v>0.80700000000000005</v>
      </c>
      <c r="AT77" s="65">
        <v>0</v>
      </c>
      <c r="AV77" s="63">
        <v>1434.13957</v>
      </c>
      <c r="AW77" s="64">
        <v>1007.4505600000001</v>
      </c>
      <c r="AX77" s="64">
        <v>743.06259999999997</v>
      </c>
      <c r="AY77" s="64">
        <v>521.50398999999993</v>
      </c>
      <c r="AZ77" s="65">
        <v>10.313510000000001</v>
      </c>
      <c r="BB77" s="67">
        <v>0.38588754416041698</v>
      </c>
      <c r="BC77" s="68">
        <v>0.27107725816493361</v>
      </c>
      <c r="BD77" s="68">
        <v>0.19993772424217696</v>
      </c>
      <c r="BE77" s="68">
        <v>0.14032239133528587</v>
      </c>
      <c r="BF77" s="69">
        <v>2.7750820971866094E-3</v>
      </c>
      <c r="BH77" s="70">
        <v>14.81175</v>
      </c>
      <c r="BI77" s="71">
        <v>53.84057</v>
      </c>
      <c r="BJ77" s="71">
        <v>34.286729999999991</v>
      </c>
      <c r="BK77" s="71">
        <v>19.672919999999998</v>
      </c>
      <c r="BL77" s="71">
        <v>21.90278</v>
      </c>
      <c r="BM77" s="71">
        <v>18.295169999999999</v>
      </c>
      <c r="BN77" s="72">
        <v>6.14358</v>
      </c>
      <c r="BO77" s="71"/>
      <c r="BP77" s="73">
        <v>5.9494670797529271E-2</v>
      </c>
      <c r="BQ77" s="73">
        <v>7.484890562275805E-3</v>
      </c>
      <c r="BR77" s="73">
        <v>9.7411611272453485E-2</v>
      </c>
      <c r="BS77" s="73">
        <v>5.0551518562158171E-2</v>
      </c>
      <c r="BT77" s="73">
        <v>8.4767215418590641E-2</v>
      </c>
      <c r="BU77" s="73">
        <v>0.10622097934402429</v>
      </c>
      <c r="BV77" s="73">
        <v>5.7590942736020452E-2</v>
      </c>
      <c r="BW77" s="73"/>
      <c r="BX77" s="73">
        <v>2.3793478260869565E-2</v>
      </c>
      <c r="BY77" s="73">
        <v>7.8528782001551584E-2</v>
      </c>
      <c r="CA77" s="86">
        <v>-0.2608007866659996</v>
      </c>
      <c r="CB77" s="86">
        <v>-0.24627161653299995</v>
      </c>
      <c r="CC77" s="86">
        <v>0.98659620865559994</v>
      </c>
      <c r="CD77" s="86">
        <v>0.17652710732069976</v>
      </c>
      <c r="CE77" s="86">
        <v>0.14889819001169968</v>
      </c>
      <c r="CF77" s="86">
        <v>-2.1250242307827998</v>
      </c>
      <c r="CG77" s="86">
        <v>-5.3414647127799988E-2</v>
      </c>
      <c r="CI77" s="89">
        <v>52.774332209897459</v>
      </c>
      <c r="CJ77" s="89">
        <v>56.138510349729366</v>
      </c>
      <c r="CK77" s="89">
        <v>48.477896298285572</v>
      </c>
      <c r="CL77" s="89">
        <v>48.622517516686855</v>
      </c>
      <c r="CM77" s="89">
        <v>48.814942338602862</v>
      </c>
      <c r="CN77" s="89">
        <v>47.932382354411487</v>
      </c>
      <c r="CO77" s="89">
        <v>40.859695159637241</v>
      </c>
      <c r="CQ77" s="89">
        <v>48.357767308017337</v>
      </c>
      <c r="CR77" s="89">
        <v>56.181130745446104</v>
      </c>
      <c r="CS77" s="89">
        <v>46.984766204702439</v>
      </c>
      <c r="CT77" s="89">
        <v>45.929272463275701</v>
      </c>
      <c r="CU77" s="89">
        <v>55.960012441974577</v>
      </c>
      <c r="CV77" s="89">
        <v>46.375993432325345</v>
      </c>
      <c r="CW77" s="89">
        <v>32.288075259731713</v>
      </c>
      <c r="CY77" s="63">
        <v>508.54394999999988</v>
      </c>
      <c r="CZ77" s="64">
        <v>1123.5419999999999</v>
      </c>
      <c r="DA77" s="64">
        <v>746.54410000000007</v>
      </c>
      <c r="DB77" s="64">
        <v>576.98997999999995</v>
      </c>
      <c r="DC77" s="64">
        <v>302.00994000000003</v>
      </c>
      <c r="DD77" s="64">
        <v>255.82265999999998</v>
      </c>
      <c r="DE77" s="64">
        <v>166.89721999999998</v>
      </c>
      <c r="DF77" s="7"/>
      <c r="DG77" s="63">
        <v>513.21</v>
      </c>
      <c r="DH77" s="64">
        <v>1123.47</v>
      </c>
      <c r="DI77" s="64">
        <v>743.76</v>
      </c>
      <c r="DJ77" s="64">
        <v>568.63</v>
      </c>
      <c r="DK77" s="64">
        <v>298.86</v>
      </c>
      <c r="DL77" s="64">
        <v>255.82265999999998</v>
      </c>
      <c r="DM77" s="64">
        <v>303.06</v>
      </c>
      <c r="DO77" s="59">
        <v>1</v>
      </c>
      <c r="DQ77" s="75">
        <f>OtherCostSummary!C77</f>
        <v>1849.1842990699186</v>
      </c>
      <c r="DR77" s="76">
        <f>OtherCostSummary!D77</f>
        <v>1859.5866637840454</v>
      </c>
      <c r="DS77" s="76">
        <f>OtherCostSummary!E77</f>
        <v>1872.975192232755</v>
      </c>
      <c r="DU77" s="90">
        <f t="shared" ref="DU77:DW81" si="19">$V77/$T77*DQ77</f>
        <v>49.368655029624726</v>
      </c>
      <c r="DV77" s="90">
        <f t="shared" si="19"/>
        <v>49.646372483381157</v>
      </c>
      <c r="DW77" s="91">
        <f t="shared" si="19"/>
        <v>50.003813135819698</v>
      </c>
      <c r="DY77" s="75">
        <f>OtherCostSummary!G77</f>
        <v>1849.1842990699186</v>
      </c>
      <c r="DZ77" s="76">
        <f>OtherCostSummary!H77</f>
        <v>1859.5866637840454</v>
      </c>
      <c r="EA77" s="77">
        <f>OtherCostSummary!I77</f>
        <v>1872.975192232755</v>
      </c>
      <c r="EC77" s="90">
        <f t="shared" si="14"/>
        <v>49.368655029624726</v>
      </c>
      <c r="ED77" s="90">
        <f t="shared" si="14"/>
        <v>49.646372483381157</v>
      </c>
      <c r="EE77" s="91">
        <f t="shared" si="14"/>
        <v>50.003813135819698</v>
      </c>
    </row>
    <row r="78" spans="1:135">
      <c r="A78" s="87" t="s">
        <v>308</v>
      </c>
      <c r="B78" s="87"/>
      <c r="C78" s="54" t="s">
        <v>309</v>
      </c>
      <c r="D78" s="54" t="s">
        <v>309</v>
      </c>
      <c r="E78" s="93" t="s">
        <v>310</v>
      </c>
      <c r="F78" s="95">
        <v>0.16587793324847766</v>
      </c>
      <c r="G78" s="95"/>
      <c r="H78" s="96">
        <v>126.51802928000005</v>
      </c>
      <c r="I78" s="96"/>
      <c r="J78" s="96">
        <v>101.10116000000001</v>
      </c>
      <c r="K78" s="96"/>
      <c r="L78" s="96">
        <v>196.75860000000003</v>
      </c>
      <c r="M78" s="96"/>
      <c r="N78" s="96">
        <v>319.12057609999999</v>
      </c>
      <c r="O78" s="56"/>
      <c r="P78" s="82">
        <v>25266.650000000005</v>
      </c>
      <c r="R78" s="83">
        <v>0.13980703085732304</v>
      </c>
      <c r="T78" s="84">
        <v>1737.6676949585112</v>
      </c>
      <c r="V78" s="85">
        <v>46.400546215578451</v>
      </c>
      <c r="X78" s="85">
        <v>49.811675886668411</v>
      </c>
      <c r="Z78" s="85">
        <v>51.257957201823089</v>
      </c>
      <c r="AB78" s="85">
        <v>6.5432792278327794</v>
      </c>
      <c r="AD78" s="85">
        <v>65.350861559168379</v>
      </c>
      <c r="AF78" s="85">
        <v>11.922441689827908</v>
      </c>
      <c r="AH78" s="85">
        <v>0</v>
      </c>
      <c r="AJ78" s="63">
        <v>197.41806</v>
      </c>
      <c r="AK78" s="64">
        <v>129.33723000000001</v>
      </c>
      <c r="AL78" s="64">
        <v>342.49263999999994</v>
      </c>
      <c r="AM78" s="64">
        <v>140.96356000000003</v>
      </c>
      <c r="AN78" s="65">
        <v>87.762090000000001</v>
      </c>
      <c r="AP78" s="63">
        <v>83.865380000000002</v>
      </c>
      <c r="AQ78" s="64">
        <v>2.2856300000000003</v>
      </c>
      <c r="AR78" s="64">
        <v>47.443039999999996</v>
      </c>
      <c r="AS78" s="64">
        <v>0.80700000000000005</v>
      </c>
      <c r="AT78" s="65">
        <v>0</v>
      </c>
      <c r="AV78" s="63">
        <v>1431.2942499999999</v>
      </c>
      <c r="AW78" s="64">
        <v>1007.4505600000001</v>
      </c>
      <c r="AX78" s="64">
        <v>749.51889000000006</v>
      </c>
      <c r="AY78" s="64">
        <v>517.96194000000003</v>
      </c>
      <c r="AZ78" s="65">
        <v>11.057370000000001</v>
      </c>
      <c r="BB78" s="67">
        <v>0.38503774023920762</v>
      </c>
      <c r="BC78" s="68">
        <v>0.27101798740903504</v>
      </c>
      <c r="BD78" s="68">
        <v>0.20163083843325663</v>
      </c>
      <c r="BE78" s="68">
        <v>0.13933885007049812</v>
      </c>
      <c r="BF78" s="69">
        <v>2.9745838480024684E-3</v>
      </c>
      <c r="BH78" s="70">
        <v>14.15457</v>
      </c>
      <c r="BI78" s="71">
        <v>53.580039999999997</v>
      </c>
      <c r="BJ78" s="71">
        <v>35.192039999999999</v>
      </c>
      <c r="BK78" s="71">
        <v>18.606540000000003</v>
      </c>
      <c r="BL78" s="71">
        <v>24.054169999999999</v>
      </c>
      <c r="BM78" s="71">
        <v>17.8141</v>
      </c>
      <c r="BN78" s="72">
        <v>6.14358</v>
      </c>
      <c r="BO78" s="71"/>
      <c r="BP78" s="73">
        <v>5.4789287036495771E-2</v>
      </c>
      <c r="BQ78" s="73">
        <v>7.4848994632700453E-3</v>
      </c>
      <c r="BR78" s="73">
        <v>9.7460632462084557E-2</v>
      </c>
      <c r="BS78" s="73">
        <v>5.0551518562158171E-2</v>
      </c>
      <c r="BT78" s="73">
        <v>9.3612661446831294E-2</v>
      </c>
      <c r="BU78" s="73">
        <v>0.10162228601597044</v>
      </c>
      <c r="BV78" s="73">
        <v>5.7590942736020452E-2</v>
      </c>
      <c r="BW78" s="73"/>
      <c r="BX78" s="73">
        <v>2.2318027959039026E-2</v>
      </c>
      <c r="BY78" s="73">
        <v>8.0192093095422828E-2</v>
      </c>
      <c r="CA78" s="86">
        <v>-0.37251629722650037</v>
      </c>
      <c r="CB78" s="86">
        <v>-0.15403220385869998</v>
      </c>
      <c r="CC78" s="86">
        <v>1.3880644760965994</v>
      </c>
      <c r="CD78" s="86">
        <v>-0.12631663095550005</v>
      </c>
      <c r="CE78" s="86">
        <v>0.41918196882960035</v>
      </c>
      <c r="CF78" s="86">
        <v>-2.1767075633593</v>
      </c>
      <c r="CG78" s="86">
        <v>-0.17409413421250003</v>
      </c>
      <c r="CI78" s="89">
        <v>52.710568960697032</v>
      </c>
      <c r="CJ78" s="89">
        <v>56.126171790458301</v>
      </c>
      <c r="CK78" s="89">
        <v>48.530657881442579</v>
      </c>
      <c r="CL78" s="89">
        <v>48.906313344219363</v>
      </c>
      <c r="CM78" s="89">
        <v>49.076270935990813</v>
      </c>
      <c r="CN78" s="89">
        <v>48.174501941031494</v>
      </c>
      <c r="CO78" s="89">
        <v>42.761719891762176</v>
      </c>
      <c r="CQ78" s="89">
        <v>48.2811124482621</v>
      </c>
      <c r="CR78" s="89">
        <v>56.127615178138349</v>
      </c>
      <c r="CS78" s="89">
        <v>46.95088519674195</v>
      </c>
      <c r="CT78" s="89">
        <v>45.514801988565438</v>
      </c>
      <c r="CU78" s="89">
        <v>57.070567792022416</v>
      </c>
      <c r="CV78" s="89">
        <v>45.819854829850378</v>
      </c>
      <c r="CW78" s="89">
        <v>32.477336798419877</v>
      </c>
      <c r="CY78" s="63">
        <v>506.27540999999997</v>
      </c>
      <c r="CZ78" s="64">
        <v>1123.6600699999999</v>
      </c>
      <c r="DA78" s="64">
        <v>747.14012000000002</v>
      </c>
      <c r="DB78" s="64">
        <v>570.99051000000009</v>
      </c>
      <c r="DC78" s="64">
        <v>307.17427000000004</v>
      </c>
      <c r="DD78" s="64">
        <v>256.48248000000001</v>
      </c>
      <c r="DE78" s="64">
        <v>169.43876999999998</v>
      </c>
      <c r="DF78" s="7"/>
      <c r="DG78" s="63">
        <v>513.21</v>
      </c>
      <c r="DH78" s="64">
        <v>1123.47</v>
      </c>
      <c r="DI78" s="64">
        <v>743.76</v>
      </c>
      <c r="DJ78" s="64">
        <v>568.63</v>
      </c>
      <c r="DK78" s="64">
        <v>298.86</v>
      </c>
      <c r="DL78" s="64">
        <v>256.48248000000001</v>
      </c>
      <c r="DM78" s="64">
        <v>303.06</v>
      </c>
      <c r="DO78" s="59">
        <v>1</v>
      </c>
      <c r="DQ78" s="75">
        <f>OtherCostSummary!C78</f>
        <v>1847.1476761626454</v>
      </c>
      <c r="DR78" s="76">
        <f>OtherCostSummary!D78</f>
        <v>1857.5389342525209</v>
      </c>
      <c r="DS78" s="76">
        <f>OtherCostSummary!E78</f>
        <v>1870.9108027648535</v>
      </c>
      <c r="DU78" s="90">
        <f t="shared" si="19"/>
        <v>49.323965314800631</v>
      </c>
      <c r="DV78" s="90">
        <f t="shared" si="19"/>
        <v>49.601440722000845</v>
      </c>
      <c r="DW78" s="91">
        <f t="shared" si="19"/>
        <v>49.95850669306958</v>
      </c>
      <c r="DY78" s="75">
        <f>OtherCostSummary!G78</f>
        <v>1847.1476761626454</v>
      </c>
      <c r="DZ78" s="76">
        <f>OtherCostSummary!H78</f>
        <v>1857.5389342525209</v>
      </c>
      <c r="EA78" s="77">
        <f>OtherCostSummary!I78</f>
        <v>1870.9108027648535</v>
      </c>
      <c r="EC78" s="90">
        <f t="shared" si="14"/>
        <v>49.323965314800631</v>
      </c>
      <c r="ED78" s="90">
        <f t="shared" si="14"/>
        <v>49.601440722000845</v>
      </c>
      <c r="EE78" s="91">
        <f t="shared" si="14"/>
        <v>49.95850669306958</v>
      </c>
    </row>
    <row r="79" spans="1:135">
      <c r="A79" s="7" t="s">
        <v>311</v>
      </c>
      <c r="C79" s="54" t="s">
        <v>312</v>
      </c>
      <c r="D79" s="54" t="s">
        <v>312</v>
      </c>
      <c r="E79" s="93" t="s">
        <v>313</v>
      </c>
      <c r="F79" s="95">
        <v>0.40867147711591101</v>
      </c>
      <c r="G79" s="95"/>
      <c r="H79" s="96">
        <v>0</v>
      </c>
      <c r="I79" s="96"/>
      <c r="J79" s="96">
        <v>54.037219999999984</v>
      </c>
      <c r="K79" s="96"/>
      <c r="L79" s="96">
        <v>115.12942000000001</v>
      </c>
      <c r="M79" s="96"/>
      <c r="N79" s="96">
        <v>365.87284188000007</v>
      </c>
      <c r="O79" s="56"/>
      <c r="P79" s="82">
        <v>27969.659999999996</v>
      </c>
      <c r="R79" s="83">
        <v>-3.3705539732120648E-4</v>
      </c>
      <c r="T79" s="84">
        <v>2009.6950672510036</v>
      </c>
      <c r="V79" s="85">
        <v>48.1847876859919</v>
      </c>
      <c r="X79" s="85">
        <v>53.130739130958588</v>
      </c>
      <c r="Z79" s="85">
        <v>51.775750372755184</v>
      </c>
      <c r="AB79" s="85">
        <v>6.5229220094084956</v>
      </c>
      <c r="AD79" s="85">
        <v>73.33917779511961</v>
      </c>
      <c r="AF79" s="85">
        <v>13.227851903965522</v>
      </c>
      <c r="AH79" s="85">
        <v>0</v>
      </c>
      <c r="AJ79" s="63">
        <v>205.55991</v>
      </c>
      <c r="AK79" s="64">
        <v>129.33723000000001</v>
      </c>
      <c r="AL79" s="64">
        <v>485.0401</v>
      </c>
      <c r="AM79" s="64">
        <v>153.18924999999999</v>
      </c>
      <c r="AN79" s="65">
        <v>102.47708</v>
      </c>
      <c r="AP79" s="63">
        <v>74.847639999999998</v>
      </c>
      <c r="AQ79" s="64">
        <v>2.2856300000000003</v>
      </c>
      <c r="AR79" s="64">
        <v>29.447750000000003</v>
      </c>
      <c r="AS79" s="64">
        <v>0</v>
      </c>
      <c r="AT79" s="65">
        <v>0</v>
      </c>
      <c r="AV79" s="63">
        <v>1475.6727800000001</v>
      </c>
      <c r="AW79" s="64">
        <v>1007.45057</v>
      </c>
      <c r="AX79" s="64">
        <v>1433.58203</v>
      </c>
      <c r="AY79" s="64">
        <v>555.41306000000009</v>
      </c>
      <c r="AZ79" s="65">
        <v>8.7493499999999997</v>
      </c>
      <c r="BB79" s="67">
        <v>0.32932745377876904</v>
      </c>
      <c r="BC79" s="68">
        <v>0.22483380836371428</v>
      </c>
      <c r="BD79" s="68">
        <v>0.31993401662047249</v>
      </c>
      <c r="BE79" s="68">
        <v>0.12395211955137825</v>
      </c>
      <c r="BF79" s="69">
        <v>1.9526016856658919E-3</v>
      </c>
      <c r="BH79" s="70">
        <v>33.264609999999998</v>
      </c>
      <c r="BI79" s="71">
        <v>97.139420000000001</v>
      </c>
      <c r="BJ79" s="71">
        <v>68.981340000000017</v>
      </c>
      <c r="BK79" s="71">
        <v>46.660589999999999</v>
      </c>
      <c r="BL79" s="71">
        <v>24.517949999999999</v>
      </c>
      <c r="BM79" s="71">
        <v>27.43224</v>
      </c>
      <c r="BN79" s="72">
        <v>6.1440799999999998</v>
      </c>
      <c r="BO79" s="71"/>
      <c r="BP79" s="73">
        <v>5.2864101778544594E-2</v>
      </c>
      <c r="BQ79" s="73">
        <v>6.2471613725620222E-3</v>
      </c>
      <c r="BR79" s="73">
        <v>9.7981021182808881E-2</v>
      </c>
      <c r="BS79" s="73">
        <v>4.4493922828647031E-2</v>
      </c>
      <c r="BT79" s="73">
        <v>8.0137461231723522E-2</v>
      </c>
      <c r="BU79" s="73">
        <v>0.10028354375034158</v>
      </c>
      <c r="BV79" s="73">
        <v>4.7693452215101705E-2</v>
      </c>
      <c r="BW79" s="73"/>
      <c r="BX79" s="73">
        <v>2.086802977737769E-2</v>
      </c>
      <c r="BY79" s="73">
        <v>7.5779542034909692E-2</v>
      </c>
      <c r="CA79" s="86">
        <v>-0.24722427577869976</v>
      </c>
      <c r="CB79" s="86">
        <v>-0.16451557182249998</v>
      </c>
      <c r="CC79" s="86">
        <v>-0.1951141940958987</v>
      </c>
      <c r="CD79" s="86">
        <v>3.9977711528390998</v>
      </c>
      <c r="CE79" s="86">
        <v>-2.7718730725878005</v>
      </c>
      <c r="CF79" s="86">
        <v>-1.8430691603556992</v>
      </c>
      <c r="CG79" s="86">
        <v>-0.65613072324800015</v>
      </c>
      <c r="CI79" s="89">
        <v>52.655963284623915</v>
      </c>
      <c r="CJ79" s="89">
        <v>55.88328590031098</v>
      </c>
      <c r="CK79" s="89">
        <v>49.923650926384525</v>
      </c>
      <c r="CL79" s="89">
        <v>48.25182583905557</v>
      </c>
      <c r="CM79" s="89">
        <v>49.557731522187616</v>
      </c>
      <c r="CN79" s="89">
        <v>50.358441735754333</v>
      </c>
      <c r="CO79" s="89">
        <v>47.801448945392437</v>
      </c>
      <c r="CQ79" s="89">
        <v>51.689546869473929</v>
      </c>
      <c r="CR79" s="89">
        <v>59.015124059878637</v>
      </c>
      <c r="CS79" s="89">
        <v>50.826537218394854</v>
      </c>
      <c r="CT79" s="89">
        <v>50.388671417597394</v>
      </c>
      <c r="CU79" s="89">
        <v>58.306212579355993</v>
      </c>
      <c r="CV79" s="89">
        <v>50.314513614438752</v>
      </c>
      <c r="CW79" s="89">
        <v>33.749306099085416</v>
      </c>
      <c r="CY79" s="63">
        <v>615.54669999999987</v>
      </c>
      <c r="CZ79" s="64">
        <v>1345.7424900000001</v>
      </c>
      <c r="DA79" s="64">
        <v>896.67529000000002</v>
      </c>
      <c r="DB79" s="64">
        <v>774.24267999999995</v>
      </c>
      <c r="DC79" s="64">
        <v>302.67718000000002</v>
      </c>
      <c r="DD79" s="64">
        <v>327.47548999999998</v>
      </c>
      <c r="DE79" s="64">
        <v>179.90681000000001</v>
      </c>
      <c r="DF79" s="7"/>
      <c r="DG79" s="63">
        <v>620.17000000000007</v>
      </c>
      <c r="DH79" s="64">
        <v>1357.17</v>
      </c>
      <c r="DI79" s="64">
        <v>898.37</v>
      </c>
      <c r="DJ79" s="64">
        <v>687.82</v>
      </c>
      <c r="DK79" s="64">
        <v>361.12</v>
      </c>
      <c r="DL79" s="64">
        <v>327.47548999999998</v>
      </c>
      <c r="DM79" s="64">
        <v>365.94000000000005</v>
      </c>
      <c r="DO79" s="59">
        <v>1</v>
      </c>
      <c r="DQ79" s="75">
        <f>OtherCostSummary!C79</f>
        <v>2127.816069798158</v>
      </c>
      <c r="DR79" s="76">
        <f>OtherCostSummary!D79</f>
        <v>2138.8600329951023</v>
      </c>
      <c r="DS79" s="76">
        <f>OtherCostSummary!E79</f>
        <v>2153.2109591680378</v>
      </c>
      <c r="DU79" s="90">
        <f t="shared" si="19"/>
        <v>51.016876753502295</v>
      </c>
      <c r="DV79" s="90">
        <f t="shared" si="19"/>
        <v>51.281668676679267</v>
      </c>
      <c r="DW79" s="91">
        <f t="shared" si="19"/>
        <v>51.625748901589269</v>
      </c>
      <c r="DY79" s="75">
        <f>OtherCostSummary!G79</f>
        <v>2127.816069798158</v>
      </c>
      <c r="DZ79" s="76">
        <f>OtherCostSummary!H79</f>
        <v>2138.8600329951023</v>
      </c>
      <c r="EA79" s="77">
        <f>OtherCostSummary!I79</f>
        <v>2153.2109591680378</v>
      </c>
      <c r="EC79" s="90">
        <f t="shared" si="14"/>
        <v>51.016876753502295</v>
      </c>
      <c r="ED79" s="90">
        <f t="shared" si="14"/>
        <v>51.281668676679267</v>
      </c>
      <c r="EE79" s="91">
        <f t="shared" si="14"/>
        <v>51.625748901589269</v>
      </c>
    </row>
    <row r="80" spans="1:135">
      <c r="A80" s="7" t="s">
        <v>314</v>
      </c>
      <c r="C80" s="54" t="s">
        <v>315</v>
      </c>
      <c r="D80" s="54" t="s">
        <v>315</v>
      </c>
      <c r="E80" s="93" t="s">
        <v>316</v>
      </c>
      <c r="F80" s="95">
        <v>0.16587793324847766</v>
      </c>
      <c r="G80" s="95"/>
      <c r="H80" s="96">
        <v>0</v>
      </c>
      <c r="I80" s="96"/>
      <c r="J80" s="96">
        <v>60.876619999999988</v>
      </c>
      <c r="K80" s="96"/>
      <c r="L80" s="96">
        <v>103.04894</v>
      </c>
      <c r="M80" s="96"/>
      <c r="N80" s="96">
        <v>354.18970681000008</v>
      </c>
      <c r="O80" s="56"/>
      <c r="P80" s="82">
        <v>15042.830000000002</v>
      </c>
      <c r="R80" s="83">
        <v>0.72355544167069097</v>
      </c>
      <c r="T80" s="84">
        <v>2093.2679915618291</v>
      </c>
      <c r="V80" s="85">
        <v>55.921863259950115</v>
      </c>
      <c r="X80" s="85">
        <v>69.533360988810898</v>
      </c>
      <c r="Z80" s="85">
        <v>79.448129823217002</v>
      </c>
      <c r="AB80" s="85">
        <v>6.401672465104582</v>
      </c>
      <c r="AD80" s="85">
        <v>64.263069118901782</v>
      </c>
      <c r="AF80" s="85">
        <v>15.009477188389837</v>
      </c>
      <c r="AH80" s="85">
        <v>525.69003584645156</v>
      </c>
      <c r="AJ80" s="63">
        <v>62.815750000000001</v>
      </c>
      <c r="AK80" s="64">
        <v>190.60085999999998</v>
      </c>
      <c r="AL80" s="64">
        <v>409.34023000000002</v>
      </c>
      <c r="AM80" s="64">
        <v>194.78029999999998</v>
      </c>
      <c r="AN80" s="65">
        <v>87.762090000000001</v>
      </c>
      <c r="AP80" s="63">
        <v>217.57632999999998</v>
      </c>
      <c r="AQ80" s="64">
        <v>2.2856300000000003</v>
      </c>
      <c r="AR80" s="64">
        <v>61.604230000000001</v>
      </c>
      <c r="AS80" s="64">
        <v>0</v>
      </c>
      <c r="AT80" s="65">
        <v>0</v>
      </c>
      <c r="AV80" s="63">
        <v>82.130179999999996</v>
      </c>
      <c r="AW80" s="64">
        <v>1484.65732</v>
      </c>
      <c r="AX80" s="64">
        <v>1433.71569</v>
      </c>
      <c r="AY80" s="64">
        <v>702.25927999999999</v>
      </c>
      <c r="AZ80" s="65">
        <v>6.0480700000000001</v>
      </c>
      <c r="BB80" s="67">
        <v>2.2144614591178335E-2</v>
      </c>
      <c r="BC80" s="68">
        <v>0.40030551681941678</v>
      </c>
      <c r="BD80" s="68">
        <v>0.38657021558183996</v>
      </c>
      <c r="BE80" s="68">
        <v>0.18934892263329259</v>
      </c>
      <c r="BF80" s="69">
        <v>1.6307303742725023E-3</v>
      </c>
      <c r="BH80" s="70">
        <v>58.826419999999999</v>
      </c>
      <c r="BI80" s="71">
        <v>106.59353</v>
      </c>
      <c r="BJ80" s="71">
        <v>100.41291000000001</v>
      </c>
      <c r="BK80" s="71">
        <v>55.336760000000005</v>
      </c>
      <c r="BL80" s="71">
        <v>18.01792</v>
      </c>
      <c r="BM80" s="71">
        <v>18.354460000000003</v>
      </c>
      <c r="BN80" s="72">
        <v>6.3940799999999998</v>
      </c>
      <c r="BO80" s="71"/>
      <c r="BP80" s="73">
        <v>0.15860509343153872</v>
      </c>
      <c r="BQ80" s="73">
        <v>7.4848994632700453E-3</v>
      </c>
      <c r="BR80" s="73">
        <v>0.20737785038184356</v>
      </c>
      <c r="BS80" s="73">
        <v>0.10465719360568385</v>
      </c>
      <c r="BT80" s="73">
        <v>5.2404738004416786E-2</v>
      </c>
      <c r="BU80" s="73">
        <v>0.10676460106909524</v>
      </c>
      <c r="BV80" s="73">
        <v>5.7590942736020452E-2</v>
      </c>
      <c r="BW80" s="73"/>
      <c r="BX80" s="73">
        <v>5.4871312657330688E-2</v>
      </c>
      <c r="BY80" s="73">
        <v>0.14238153607447632</v>
      </c>
      <c r="CA80" s="86">
        <v>0.26189516980389982</v>
      </c>
      <c r="CB80" s="86">
        <v>1.0287284139999991E-2</v>
      </c>
      <c r="CC80" s="86">
        <v>3.4353731475365965</v>
      </c>
      <c r="CD80" s="86">
        <v>-1.8602009743422989</v>
      </c>
      <c r="CE80" s="86">
        <v>-2.1687937345642001</v>
      </c>
      <c r="CF80" s="86">
        <v>-2.7020020766132005</v>
      </c>
      <c r="CG80" s="86">
        <v>-0.14419394080799997</v>
      </c>
      <c r="CI80" s="89">
        <v>79.20509892390082</v>
      </c>
      <c r="CJ80" s="89">
        <v>81.957488892928211</v>
      </c>
      <c r="CK80" s="89">
        <v>78.06287136824966</v>
      </c>
      <c r="CL80" s="89">
        <v>81.414363055233579</v>
      </c>
      <c r="CM80" s="89">
        <v>81.654172428649716</v>
      </c>
      <c r="CN80" s="89">
        <v>74.309619005990982</v>
      </c>
      <c r="CO80" s="89">
        <v>66.769010482279938</v>
      </c>
      <c r="CQ80" s="89">
        <v>74.769453987465468</v>
      </c>
      <c r="CR80" s="89">
        <v>73.195055038010622</v>
      </c>
      <c r="CS80" s="89">
        <v>73.079465725756805</v>
      </c>
      <c r="CT80" s="89">
        <v>71.278330392567412</v>
      </c>
      <c r="CU80" s="89">
        <v>66.273456002580815</v>
      </c>
      <c r="CV80" s="89">
        <v>56.435901427169902</v>
      </c>
      <c r="CW80" s="89">
        <v>33.245994555113249</v>
      </c>
      <c r="CY80" s="63">
        <v>517.28611000000001</v>
      </c>
      <c r="CZ80" s="64">
        <v>1125.72837</v>
      </c>
      <c r="DA80" s="64">
        <v>777.82301000000007</v>
      </c>
      <c r="DB80" s="64">
        <v>544.32532000000015</v>
      </c>
      <c r="DC80" s="64">
        <v>272.65622000000002</v>
      </c>
      <c r="DD80" s="64">
        <v>264.35885000000007</v>
      </c>
      <c r="DE80" s="64">
        <v>170.51227</v>
      </c>
      <c r="DF80" s="7"/>
      <c r="DG80" s="63">
        <v>513.21</v>
      </c>
      <c r="DH80" s="64">
        <v>1123.47</v>
      </c>
      <c r="DI80" s="64">
        <v>743.76</v>
      </c>
      <c r="DJ80" s="64">
        <v>568.63</v>
      </c>
      <c r="DK80" s="64">
        <v>298.86</v>
      </c>
      <c r="DL80" s="64">
        <v>264.35885000000007</v>
      </c>
      <c r="DM80" s="64">
        <v>303.06</v>
      </c>
      <c r="DO80" s="59">
        <v>1</v>
      </c>
      <c r="DQ80" s="75">
        <f>OtherCostSummary!C80</f>
        <v>2203.2036980749776</v>
      </c>
      <c r="DR80" s="76">
        <f>OtherCostSummary!D80</f>
        <v>2215.138473914134</v>
      </c>
      <c r="DS80" s="76">
        <f>OtherCostSummary!E80</f>
        <v>2230.825619050388</v>
      </c>
      <c r="DU80" s="90">
        <f t="shared" si="19"/>
        <v>58.858806628786176</v>
      </c>
      <c r="DV80" s="90">
        <f t="shared" si="19"/>
        <v>59.177645356176015</v>
      </c>
      <c r="DW80" s="91">
        <f t="shared" si="19"/>
        <v>59.596729003747605</v>
      </c>
      <c r="DY80" s="75">
        <f>OtherCostSummary!G80</f>
        <v>1677.5136622285261</v>
      </c>
      <c r="DZ80" s="76">
        <f>OtherCostSummary!H80</f>
        <v>1689.4484380676824</v>
      </c>
      <c r="EA80" s="77">
        <f>OtherCostSummary!I80</f>
        <v>1705.1355832039364</v>
      </c>
      <c r="EC80" s="90">
        <f t="shared" si="14"/>
        <v>44.814944868023559</v>
      </c>
      <c r="ED80" s="90">
        <f t="shared" si="14"/>
        <v>45.133783595413398</v>
      </c>
      <c r="EE80" s="91">
        <f t="shared" si="14"/>
        <v>45.552867242984988</v>
      </c>
    </row>
    <row r="81" spans="1:135">
      <c r="A81" s="7" t="s">
        <v>317</v>
      </c>
      <c r="C81" s="54" t="s">
        <v>318</v>
      </c>
      <c r="D81" s="54" t="s">
        <v>318</v>
      </c>
      <c r="E81" s="93" t="s">
        <v>319</v>
      </c>
      <c r="F81" s="95">
        <v>0.16587793324847766</v>
      </c>
      <c r="G81" s="95"/>
      <c r="H81" s="96">
        <v>0</v>
      </c>
      <c r="I81" s="96"/>
      <c r="J81" s="96">
        <v>56.970930000000003</v>
      </c>
      <c r="K81" s="96"/>
      <c r="L81" s="96">
        <v>112.35355999999999</v>
      </c>
      <c r="M81" s="96"/>
      <c r="N81" s="96">
        <v>275.59239631999998</v>
      </c>
      <c r="O81" s="56"/>
      <c r="P81" s="82">
        <v>25266.05</v>
      </c>
      <c r="R81" s="83">
        <v>0.14349690047010366</v>
      </c>
      <c r="T81" s="84">
        <v>1737.8673646211357</v>
      </c>
      <c r="V81" s="85">
        <v>46.399110873833273</v>
      </c>
      <c r="X81" s="85">
        <v>49.772317411426393</v>
      </c>
      <c r="Z81" s="85">
        <v>51.142576601811903</v>
      </c>
      <c r="AB81" s="85">
        <v>6.5669007863752533</v>
      </c>
      <c r="AD81" s="85">
        <v>65.258757943992038</v>
      </c>
      <c r="AF81" s="85">
        <v>11.933995379997489</v>
      </c>
      <c r="AH81" s="85">
        <v>0</v>
      </c>
      <c r="AJ81" s="63">
        <v>199.00452999999999</v>
      </c>
      <c r="AK81" s="64">
        <v>129.33723000000001</v>
      </c>
      <c r="AL81" s="64">
        <v>340.24545999999998</v>
      </c>
      <c r="AM81" s="64">
        <v>141.44214000000002</v>
      </c>
      <c r="AN81" s="65">
        <v>87.762090000000001</v>
      </c>
      <c r="AP81" s="63">
        <v>82.173789999999997</v>
      </c>
      <c r="AQ81" s="64">
        <v>2.2856300000000003</v>
      </c>
      <c r="AR81" s="64">
        <v>48.299189999999996</v>
      </c>
      <c r="AS81" s="64">
        <v>0.80700000000000005</v>
      </c>
      <c r="AT81" s="65">
        <v>0</v>
      </c>
      <c r="AV81" s="63">
        <v>1434.40094</v>
      </c>
      <c r="AW81" s="64">
        <v>1007.4505600000001</v>
      </c>
      <c r="AX81" s="64">
        <v>742.24599000000001</v>
      </c>
      <c r="AY81" s="64">
        <v>522.16414999999995</v>
      </c>
      <c r="AZ81" s="65">
        <v>10.34435</v>
      </c>
      <c r="BB81" s="67">
        <v>0.38594377339417674</v>
      </c>
      <c r="BC81" s="68">
        <v>0.27106735626823875</v>
      </c>
      <c r="BD81" s="68">
        <v>0.19971070164475518</v>
      </c>
      <c r="BE81" s="68">
        <v>0.14049489007038918</v>
      </c>
      <c r="BF81" s="69">
        <v>2.7832786224401473E-3</v>
      </c>
      <c r="BH81" s="70">
        <v>14.909099999999999</v>
      </c>
      <c r="BI81" s="71">
        <v>53.621220000000008</v>
      </c>
      <c r="BJ81" s="71">
        <v>34.286679999999997</v>
      </c>
      <c r="BK81" s="71">
        <v>19.656590000000001</v>
      </c>
      <c r="BL81" s="71">
        <v>22.028390000000002</v>
      </c>
      <c r="BM81" s="71">
        <v>17.88212</v>
      </c>
      <c r="BN81" s="72">
        <v>6.14358</v>
      </c>
      <c r="BO81" s="71"/>
      <c r="BP81" s="73">
        <v>6.026145242688178E-2</v>
      </c>
      <c r="BQ81" s="73">
        <v>7.484890562275805E-3</v>
      </c>
      <c r="BR81" s="73">
        <v>9.7411611272453485E-2</v>
      </c>
      <c r="BS81" s="73">
        <v>5.0551518562158171E-2</v>
      </c>
      <c r="BT81" s="73">
        <v>8.5658134243458472E-2</v>
      </c>
      <c r="BU81" s="73">
        <v>0.10227252029301129</v>
      </c>
      <c r="BV81" s="73">
        <v>5.7590942736020452E-2</v>
      </c>
      <c r="BW81" s="73"/>
      <c r="BX81" s="73">
        <v>2.4033916220641788E-2</v>
      </c>
      <c r="BY81" s="73">
        <v>7.869403258339798E-2</v>
      </c>
      <c r="CA81" s="86">
        <v>-0.26422322746050009</v>
      </c>
      <c r="CB81" s="86">
        <v>-0.25038996064320007</v>
      </c>
      <c r="CC81" s="86">
        <v>1.0090232435485014</v>
      </c>
      <c r="CD81" s="86">
        <v>0.16955673829560014</v>
      </c>
      <c r="CE81" s="86">
        <v>0.16169676863249971</v>
      </c>
      <c r="CF81" s="86">
        <v>-2.1259613099364003</v>
      </c>
      <c r="CG81" s="86">
        <v>-5.1980680540100035E-2</v>
      </c>
      <c r="CI81" s="89">
        <v>52.798326654368857</v>
      </c>
      <c r="CJ81" s="89">
        <v>56.25893574752191</v>
      </c>
      <c r="CK81" s="89">
        <v>48.489683985479545</v>
      </c>
      <c r="CL81" s="89">
        <v>48.63624082533007</v>
      </c>
      <c r="CM81" s="89">
        <v>48.828488101109521</v>
      </c>
      <c r="CN81" s="89">
        <v>47.905174170624484</v>
      </c>
      <c r="CO81" s="89">
        <v>40.868606486181889</v>
      </c>
      <c r="CQ81" s="89">
        <v>48.361866550551845</v>
      </c>
      <c r="CR81" s="89">
        <v>56.016503702833944</v>
      </c>
      <c r="CS81" s="89">
        <v>46.938625091262686</v>
      </c>
      <c r="CT81" s="89">
        <v>45.899528770574747</v>
      </c>
      <c r="CU81" s="89">
        <v>55.912777225399651</v>
      </c>
      <c r="CV81" s="89">
        <v>46.30692620076141</v>
      </c>
      <c r="CW81" s="89">
        <v>32.290634037563926</v>
      </c>
      <c r="CY81" s="63">
        <v>508.48512999999991</v>
      </c>
      <c r="CZ81" s="64">
        <v>1123.51514</v>
      </c>
      <c r="DA81" s="64">
        <v>746.62221</v>
      </c>
      <c r="DB81" s="64">
        <v>576.86126000000002</v>
      </c>
      <c r="DC81" s="64">
        <v>302.27884999999998</v>
      </c>
      <c r="DD81" s="64">
        <v>255.79477999999995</v>
      </c>
      <c r="DE81" s="64">
        <v>166.92827999999997</v>
      </c>
      <c r="DF81" s="7"/>
      <c r="DG81" s="63">
        <v>513.21</v>
      </c>
      <c r="DH81" s="64">
        <v>1123.47</v>
      </c>
      <c r="DI81" s="64">
        <v>743.76</v>
      </c>
      <c r="DJ81" s="64">
        <v>568.63</v>
      </c>
      <c r="DK81" s="64">
        <v>298.86</v>
      </c>
      <c r="DL81" s="64">
        <v>255.79477999999995</v>
      </c>
      <c r="DM81" s="64">
        <v>303.06</v>
      </c>
      <c r="DO81" s="59">
        <v>1</v>
      </c>
      <c r="DQ81" s="75">
        <f>OtherCostSummary!C81</f>
        <v>1847.2610190551784</v>
      </c>
      <c r="DR81" s="76">
        <f>OtherCostSummary!D81</f>
        <v>1857.6580539901386</v>
      </c>
      <c r="DS81" s="76">
        <f>OtherCostSummary!E81</f>
        <v>1871.0385877700985</v>
      </c>
      <c r="DU81" s="90">
        <f t="shared" si="19"/>
        <v>49.319798841344237</v>
      </c>
      <c r="DV81" s="90">
        <f t="shared" si="19"/>
        <v>49.597388021351371</v>
      </c>
      <c r="DW81" s="91">
        <f t="shared" si="19"/>
        <v>49.954633276683488</v>
      </c>
      <c r="DY81" s="75">
        <f>OtherCostSummary!G81</f>
        <v>1847.2610190551784</v>
      </c>
      <c r="DZ81" s="76">
        <f>OtherCostSummary!H81</f>
        <v>1857.6580539901386</v>
      </c>
      <c r="EA81" s="77">
        <f>OtherCostSummary!I81</f>
        <v>1871.0385877700985</v>
      </c>
      <c r="EC81" s="90">
        <f t="shared" si="14"/>
        <v>49.319798841344237</v>
      </c>
      <c r="ED81" s="90">
        <f t="shared" si="14"/>
        <v>49.597388021351371</v>
      </c>
      <c r="EE81" s="91">
        <f t="shared" si="14"/>
        <v>49.954633276683488</v>
      </c>
    </row>
    <row r="82" spans="1:135">
      <c r="C82" s="54" t="s">
        <v>320</v>
      </c>
      <c r="D82" s="54"/>
      <c r="E82" s="93"/>
      <c r="F82" s="95"/>
      <c r="G82" s="95"/>
      <c r="H82" s="96"/>
      <c r="I82" s="96"/>
      <c r="J82" s="96"/>
      <c r="K82" s="96"/>
      <c r="L82" s="96"/>
      <c r="M82" s="96"/>
      <c r="N82" s="96"/>
      <c r="O82" s="56"/>
      <c r="P82" s="82"/>
      <c r="R82" s="83"/>
      <c r="T82" s="84"/>
      <c r="V82" s="85"/>
      <c r="X82" s="85"/>
      <c r="Z82" s="85"/>
      <c r="AB82" s="85"/>
      <c r="AD82" s="85"/>
      <c r="AF82" s="85"/>
      <c r="AH82" s="85"/>
      <c r="AJ82" s="63"/>
      <c r="AK82" s="64"/>
      <c r="AL82" s="64"/>
      <c r="AM82" s="64"/>
      <c r="AN82" s="65"/>
      <c r="AP82" s="63"/>
      <c r="AQ82" s="64"/>
      <c r="AR82" s="64"/>
      <c r="AS82" s="64"/>
      <c r="AT82" s="65"/>
      <c r="AV82" s="63"/>
      <c r="AW82" s="64"/>
      <c r="AX82" s="64"/>
      <c r="AY82" s="64"/>
      <c r="AZ82" s="65"/>
      <c r="BB82" s="67"/>
      <c r="BC82" s="68"/>
      <c r="BD82" s="68"/>
      <c r="BE82" s="68"/>
      <c r="BF82" s="69"/>
      <c r="BH82" s="70"/>
      <c r="BI82" s="71"/>
      <c r="BJ82" s="71"/>
      <c r="BK82" s="71"/>
      <c r="BL82" s="71"/>
      <c r="BM82" s="71"/>
      <c r="BN82" s="72"/>
      <c r="BO82" s="71"/>
      <c r="BP82" s="73"/>
      <c r="BQ82" s="73"/>
      <c r="BR82" s="73"/>
      <c r="BS82" s="73"/>
      <c r="BT82" s="73"/>
      <c r="BU82" s="73"/>
      <c r="BV82" s="73"/>
      <c r="BW82" s="73"/>
      <c r="BX82" s="73"/>
      <c r="BY82" s="73"/>
      <c r="CA82" s="86"/>
      <c r="CB82" s="86"/>
      <c r="CC82" s="86"/>
      <c r="CD82" s="86"/>
      <c r="CE82" s="86"/>
      <c r="CF82" s="86"/>
      <c r="CG82" s="86"/>
      <c r="CI82" s="89"/>
      <c r="CJ82" s="89"/>
      <c r="CK82" s="89"/>
      <c r="CL82" s="89"/>
      <c r="CM82" s="89"/>
      <c r="CN82" s="89"/>
      <c r="CO82" s="89"/>
      <c r="CQ82" s="89"/>
      <c r="CR82" s="89"/>
      <c r="CS82" s="89"/>
      <c r="CT82" s="89"/>
      <c r="CU82" s="89"/>
      <c r="CV82" s="89"/>
      <c r="CW82" s="89"/>
      <c r="CY82" s="63"/>
      <c r="CZ82" s="64"/>
      <c r="DA82" s="64"/>
      <c r="DB82" s="64"/>
      <c r="DC82" s="64"/>
      <c r="DD82" s="64"/>
      <c r="DE82" s="64"/>
      <c r="DF82" s="7"/>
      <c r="DG82" s="63"/>
      <c r="DH82" s="64"/>
      <c r="DI82" s="64"/>
      <c r="DJ82" s="64"/>
      <c r="DK82" s="64"/>
      <c r="DL82" s="64"/>
      <c r="DM82" s="64"/>
      <c r="DO82" s="59"/>
      <c r="DQ82" s="75"/>
      <c r="DR82" s="76"/>
      <c r="DS82" s="76"/>
      <c r="DU82" s="90"/>
      <c r="DV82" s="90"/>
      <c r="DW82" s="91"/>
      <c r="DY82" s="75"/>
      <c r="DZ82" s="76"/>
      <c r="EA82" s="77"/>
      <c r="EC82" s="90"/>
      <c r="ED82" s="90"/>
      <c r="EE82" s="91"/>
    </row>
    <row r="83" spans="1:135">
      <c r="A83" s="87" t="s">
        <v>321</v>
      </c>
      <c r="B83" s="87" t="s">
        <v>75</v>
      </c>
      <c r="C83" s="54" t="s">
        <v>322</v>
      </c>
      <c r="D83" s="54" t="s">
        <v>322</v>
      </c>
      <c r="E83" s="93" t="s">
        <v>323</v>
      </c>
      <c r="F83" s="95">
        <v>-5.2199477441131736E-2</v>
      </c>
      <c r="G83" s="95"/>
      <c r="H83" s="96">
        <v>0</v>
      </c>
      <c r="I83" s="96"/>
      <c r="J83" s="96">
        <v>83.442410000000024</v>
      </c>
      <c r="K83" s="96"/>
      <c r="L83" s="96">
        <v>133.15590999999998</v>
      </c>
      <c r="M83" s="96"/>
      <c r="N83" s="96">
        <v>556.92525142000011</v>
      </c>
      <c r="O83" s="56"/>
      <c r="P83" s="82">
        <v>10553.150000000001</v>
      </c>
      <c r="R83" s="83">
        <v>0.83586781909389263</v>
      </c>
      <c r="T83" s="84">
        <v>2037.521758314497</v>
      </c>
      <c r="V83" s="85">
        <v>61.034920945732125</v>
      </c>
      <c r="X83" s="85">
        <v>70.386910077690317</v>
      </c>
      <c r="Z83" s="85">
        <v>85.098013112214772</v>
      </c>
      <c r="AB83" s="85">
        <v>4.7543863433328122</v>
      </c>
      <c r="AD83" s="85">
        <v>51.346339656811352</v>
      </c>
      <c r="AF83" s="85">
        <v>20.308399707537241</v>
      </c>
      <c r="AH83" s="85">
        <v>352.78465295873104</v>
      </c>
      <c r="AJ83" s="63">
        <v>17.423950000000001</v>
      </c>
      <c r="AK83" s="64">
        <v>137.23317</v>
      </c>
      <c r="AL83" s="64">
        <v>276.02794999999998</v>
      </c>
      <c r="AM83" s="64">
        <v>320.52125999999998</v>
      </c>
      <c r="AN83" s="65">
        <v>169.50373999999999</v>
      </c>
      <c r="AP83" s="63">
        <v>262.96814000000001</v>
      </c>
      <c r="AQ83" s="64">
        <v>2.1027</v>
      </c>
      <c r="AR83" s="64">
        <v>162.34156999999999</v>
      </c>
      <c r="AS83" s="64">
        <v>0</v>
      </c>
      <c r="AT83" s="65">
        <v>0</v>
      </c>
      <c r="AV83" s="63">
        <v>19.89828</v>
      </c>
      <c r="AW83" s="64">
        <v>1060.87276</v>
      </c>
      <c r="AX83" s="64">
        <v>871.16937000000007</v>
      </c>
      <c r="AY83" s="64">
        <v>1068.70145</v>
      </c>
      <c r="AZ83" s="65">
        <v>8.3055800000000009</v>
      </c>
      <c r="BB83" s="67">
        <v>6.5693711740339731E-3</v>
      </c>
      <c r="BC83" s="68">
        <v>0.35024469094122013</v>
      </c>
      <c r="BD83" s="68">
        <v>0.28761455497557264</v>
      </c>
      <c r="BE83" s="68">
        <v>0.35282931485928981</v>
      </c>
      <c r="BF83" s="69">
        <v>2.7420680498833616E-3</v>
      </c>
      <c r="BH83" s="70">
        <v>81.717779999999991</v>
      </c>
      <c r="BI83" s="71">
        <v>86.140550000000005</v>
      </c>
      <c r="BJ83" s="71">
        <v>146.13943999999998</v>
      </c>
      <c r="BK83" s="71">
        <v>54.912390000000002</v>
      </c>
      <c r="BL83" s="71">
        <v>13.191189999999999</v>
      </c>
      <c r="BM83" s="71">
        <v>16.30517</v>
      </c>
      <c r="BN83" s="72">
        <v>5.14499</v>
      </c>
      <c r="BO83" s="71"/>
      <c r="BP83" s="73">
        <v>0.62429968530622126</v>
      </c>
      <c r="BQ83" s="73">
        <v>9.1324368645457517E-3</v>
      </c>
      <c r="BR83" s="73">
        <v>0.57039733165178719</v>
      </c>
      <c r="BS83" s="73">
        <v>0.14747047121986701</v>
      </c>
      <c r="BT83" s="73">
        <v>6.0833614136018087E-2</v>
      </c>
      <c r="BU83" s="73">
        <v>0.1467810218978102</v>
      </c>
      <c r="BV83" s="73">
        <v>6.9894569211923233E-2</v>
      </c>
      <c r="BW83" s="73"/>
      <c r="BX83" s="73">
        <v>0.20052089170055729</v>
      </c>
      <c r="BY83" s="73">
        <v>0.32545651247068857</v>
      </c>
      <c r="CA83" s="86">
        <v>-0.55733662479239943</v>
      </c>
      <c r="CB83" s="86">
        <v>-2.1632798074265014</v>
      </c>
      <c r="CC83" s="86">
        <v>5.9111244600934985</v>
      </c>
      <c r="CD83" s="86">
        <v>0.41849058078279722</v>
      </c>
      <c r="CE83" s="86">
        <v>-3.4256542340792997</v>
      </c>
      <c r="CF83" s="86">
        <v>-2.5686468921937013</v>
      </c>
      <c r="CG83" s="86">
        <v>-0.49691636336070011</v>
      </c>
      <c r="CI83" s="89">
        <v>76.144155644354584</v>
      </c>
      <c r="CJ83" s="89">
        <v>96.826345619761085</v>
      </c>
      <c r="CK83" s="89">
        <v>76.993122815054349</v>
      </c>
      <c r="CL83" s="89">
        <v>93.639118844560272</v>
      </c>
      <c r="CM83" s="89">
        <v>94.523437087772791</v>
      </c>
      <c r="CN83" s="89">
        <v>86.126211054941038</v>
      </c>
      <c r="CO83" s="89">
        <v>14.192632552811631</v>
      </c>
      <c r="CQ83" s="89">
        <v>70.592429340707483</v>
      </c>
      <c r="CR83" s="89">
        <v>78.308422552535305</v>
      </c>
      <c r="CS83" s="89">
        <v>75.324003549100269</v>
      </c>
      <c r="CT83" s="89">
        <v>72.432554103297491</v>
      </c>
      <c r="CU83" s="89">
        <v>62.989108229764319</v>
      </c>
      <c r="CV83" s="89">
        <v>51.211147550652214</v>
      </c>
      <c r="CW83" s="89">
        <v>31.999852268600311</v>
      </c>
      <c r="CY83" s="63">
        <v>425.64535999999998</v>
      </c>
      <c r="CZ83" s="64">
        <v>887.11658</v>
      </c>
      <c r="DA83" s="64">
        <v>650.68885999999998</v>
      </c>
      <c r="DB83" s="64">
        <v>468.78796999999997</v>
      </c>
      <c r="DC83" s="64">
        <v>206.18136000000004</v>
      </c>
      <c r="DD83" s="64">
        <v>200.07265000000001</v>
      </c>
      <c r="DE83" s="64">
        <v>154.33414999999999</v>
      </c>
      <c r="DF83" s="7"/>
      <c r="DG83" s="63">
        <v>413.09999999999997</v>
      </c>
      <c r="DH83" s="64">
        <v>914.7</v>
      </c>
      <c r="DI83" s="64">
        <v>602.62</v>
      </c>
      <c r="DJ83" s="64">
        <v>467.51</v>
      </c>
      <c r="DK83" s="64">
        <v>243.35</v>
      </c>
      <c r="DL83" s="64">
        <v>200.07265000000001</v>
      </c>
      <c r="DM83" s="64">
        <v>243.86</v>
      </c>
      <c r="DO83" s="59">
        <v>2</v>
      </c>
      <c r="DQ83" s="75">
        <f ca="1">OtherCostSummary!C83</f>
        <v>2257.0758083430169</v>
      </c>
      <c r="DR83" s="76">
        <f ca="1">OtherCostSummary!D83</f>
        <v>2292.1427899317196</v>
      </c>
      <c r="DS83" s="76">
        <f ca="1">OtherCostSummary!E83</f>
        <v>2332.2868714473066</v>
      </c>
      <c r="DU83" s="90">
        <f t="shared" ref="DU83:DW90" ca="1" si="20">$V83/$T83*DQ83</f>
        <v>67.611765601315739</v>
      </c>
      <c r="DV83" s="90">
        <f t="shared" ca="1" si="20"/>
        <v>68.662213499767844</v>
      </c>
      <c r="DW83" s="91">
        <f t="shared" ca="1" si="20"/>
        <v>69.864748310375106</v>
      </c>
      <c r="DY83" s="75">
        <f ca="1">OtherCostSummary!G83</f>
        <v>1904.291155384286</v>
      </c>
      <c r="DZ83" s="76">
        <f ca="1">OtherCostSummary!H83</f>
        <v>1939.3581369729886</v>
      </c>
      <c r="EA83" s="77">
        <f ca="1">OtherCostSummary!I83</f>
        <v>1979.5022184885756</v>
      </c>
      <c r="EC83" s="90">
        <f t="shared" ca="1" si="14"/>
        <v>57.043935679334538</v>
      </c>
      <c r="ED83" s="90">
        <f t="shared" ca="1" si="14"/>
        <v>58.094383577786651</v>
      </c>
      <c r="EE83" s="91">
        <f t="shared" ca="1" si="14"/>
        <v>59.296918388393898</v>
      </c>
    </row>
    <row r="84" spans="1:135">
      <c r="A84" s="87" t="s">
        <v>324</v>
      </c>
      <c r="B84" s="87" t="s">
        <v>75</v>
      </c>
      <c r="C84" s="54" t="s">
        <v>325</v>
      </c>
      <c r="D84" s="54" t="s">
        <v>325</v>
      </c>
      <c r="E84" s="93" t="s">
        <v>326</v>
      </c>
      <c r="F84" s="95">
        <v>-5.2199477441131736E-2</v>
      </c>
      <c r="G84" s="95"/>
      <c r="H84" s="96">
        <v>255.89560043000003</v>
      </c>
      <c r="I84" s="96"/>
      <c r="J84" s="96">
        <v>154.50288</v>
      </c>
      <c r="K84" s="96"/>
      <c r="L84" s="96">
        <v>248.35530000000006</v>
      </c>
      <c r="M84" s="96"/>
      <c r="N84" s="96">
        <v>842.65856881000013</v>
      </c>
      <c r="O84" s="56"/>
      <c r="P84" s="82">
        <v>10291.499999999998</v>
      </c>
      <c r="R84" s="83">
        <v>0.8489085121270955</v>
      </c>
      <c r="T84" s="84">
        <v>2020.3441221485307</v>
      </c>
      <c r="V84" s="85">
        <v>60.493243299375848</v>
      </c>
      <c r="X84" s="85">
        <v>68.156114322762463</v>
      </c>
      <c r="Z84" s="85">
        <v>83.681464778041374</v>
      </c>
      <c r="AB84" s="85">
        <v>4.7648512576668738</v>
      </c>
      <c r="AD84" s="85">
        <v>50.169387777406634</v>
      </c>
      <c r="AF84" s="85">
        <v>23.07095570741858</v>
      </c>
      <c r="AH84" s="85">
        <v>339.88460627042275</v>
      </c>
      <c r="AJ84" s="63">
        <v>16.936010000000003</v>
      </c>
      <c r="AK84" s="64">
        <v>135.09106</v>
      </c>
      <c r="AL84" s="64">
        <v>263.91422</v>
      </c>
      <c r="AM84" s="64">
        <v>338.17418000000004</v>
      </c>
      <c r="AN84" s="65">
        <v>169.50373999999999</v>
      </c>
      <c r="AP84" s="63">
        <v>263.45609000000002</v>
      </c>
      <c r="AQ84" s="64">
        <v>2.1027</v>
      </c>
      <c r="AR84" s="64">
        <v>166.6756</v>
      </c>
      <c r="AS84" s="64">
        <v>0</v>
      </c>
      <c r="AT84" s="65">
        <v>0</v>
      </c>
      <c r="AV84" s="63">
        <v>18.43853</v>
      </c>
      <c r="AW84" s="64">
        <v>1052.27009</v>
      </c>
      <c r="AX84" s="64">
        <v>782.12801999999999</v>
      </c>
      <c r="AY84" s="64">
        <v>1170.41326</v>
      </c>
      <c r="AZ84" s="65">
        <v>9.6173099999999998</v>
      </c>
      <c r="BB84" s="67">
        <v>6.0795704932956824E-3</v>
      </c>
      <c r="BC84" s="68">
        <v>0.34695554310140736</v>
      </c>
      <c r="BD84" s="68">
        <v>0.25788403047161435</v>
      </c>
      <c r="BE84" s="68">
        <v>0.38590982689281672</v>
      </c>
      <c r="BF84" s="69">
        <v>3.1710290408659206E-3</v>
      </c>
      <c r="BH84" s="70">
        <v>109.60129999999999</v>
      </c>
      <c r="BI84" s="71">
        <v>82.680490000000006</v>
      </c>
      <c r="BJ84" s="71">
        <v>146.36185</v>
      </c>
      <c r="BK84" s="71">
        <v>37.063910000000007</v>
      </c>
      <c r="BL84" s="71">
        <v>13.191189999999999</v>
      </c>
      <c r="BM84" s="71">
        <v>17.238890000000001</v>
      </c>
      <c r="BN84" s="72">
        <v>5.14499</v>
      </c>
      <c r="BO84" s="71"/>
      <c r="BP84" s="73">
        <v>0.88545754054708314</v>
      </c>
      <c r="BQ84" s="73">
        <v>9.1324368645457517E-3</v>
      </c>
      <c r="BR84" s="73">
        <v>0.61048514818625343</v>
      </c>
      <c r="BS84" s="73">
        <v>8.2931316977176955E-2</v>
      </c>
      <c r="BT84" s="73">
        <v>6.0833614136018087E-2</v>
      </c>
      <c r="BU84" s="73">
        <v>0.15600065611416386</v>
      </c>
      <c r="BV84" s="73">
        <v>6.9894569211923233E-2</v>
      </c>
      <c r="BW84" s="73"/>
      <c r="BX84" s="73">
        <v>0.2817713134508209</v>
      </c>
      <c r="BY84" s="73">
        <v>0.32087708986813657</v>
      </c>
      <c r="CA84" s="86">
        <v>4.4525570848975979</v>
      </c>
      <c r="CB84" s="86">
        <v>-2.8071783247449988</v>
      </c>
      <c r="CC84" s="86">
        <v>8.6167205819575976</v>
      </c>
      <c r="CD84" s="86">
        <v>-3.8537454474435995</v>
      </c>
      <c r="CE84" s="86">
        <v>-4.2523947722207005</v>
      </c>
      <c r="CF84" s="86">
        <v>-2.9522276386699993</v>
      </c>
      <c r="CG84" s="86">
        <v>-1.7708043965325</v>
      </c>
      <c r="CI84" s="89">
        <v>71.172081919940069</v>
      </c>
      <c r="CJ84" s="89">
        <v>95.498730085338465</v>
      </c>
      <c r="CK84" s="89">
        <v>77.91048954914973</v>
      </c>
      <c r="CL84" s="89">
        <v>88.021315147756454</v>
      </c>
      <c r="CM84" s="89">
        <v>88.830240556679627</v>
      </c>
      <c r="CN84" s="89">
        <v>83.733652933193824</v>
      </c>
      <c r="CO84" s="89">
        <v>39.103873425971685</v>
      </c>
      <c r="CQ84" s="89">
        <v>66.483379705462895</v>
      </c>
      <c r="CR84" s="89">
        <v>77.459300561732178</v>
      </c>
      <c r="CS84" s="89">
        <v>72.865020114043077</v>
      </c>
      <c r="CT84" s="89">
        <v>68.254394034298244</v>
      </c>
      <c r="CU84" s="89">
        <v>61.412189394282464</v>
      </c>
      <c r="CV84" s="89">
        <v>50.558304947638369</v>
      </c>
      <c r="CW84" s="89">
        <v>31.787253191962627</v>
      </c>
      <c r="CY84" s="63">
        <v>499.64638000000002</v>
      </c>
      <c r="CZ84" s="64">
        <v>867.71775000000002</v>
      </c>
      <c r="DA84" s="64">
        <v>696.53326000000004</v>
      </c>
      <c r="DB84" s="64">
        <v>381.81996000000004</v>
      </c>
      <c r="DC84" s="64">
        <v>193.22125</v>
      </c>
      <c r="DD84" s="64">
        <v>200.41197999999997</v>
      </c>
      <c r="DE84" s="64">
        <v>157.39610999999999</v>
      </c>
      <c r="DF84" s="7"/>
      <c r="DG84" s="63">
        <v>413.09999999999997</v>
      </c>
      <c r="DH84" s="64">
        <v>914.7</v>
      </c>
      <c r="DI84" s="64">
        <v>602.62</v>
      </c>
      <c r="DJ84" s="64">
        <v>467.51</v>
      </c>
      <c r="DK84" s="64">
        <v>243.35</v>
      </c>
      <c r="DL84" s="64">
        <v>200.41197999999997</v>
      </c>
      <c r="DM84" s="64">
        <v>243.86</v>
      </c>
      <c r="DO84" s="59">
        <v>2</v>
      </c>
      <c r="DQ84" s="75">
        <f ca="1">OtherCostSummary!C84</f>
        <v>2240.1024982975864</v>
      </c>
      <c r="DR84" s="76">
        <f ca="1">OtherCostSummary!D84</f>
        <v>2276.5507578862298</v>
      </c>
      <c r="DS84" s="76">
        <f ca="1">OtherCostSummary!E84</f>
        <v>2318.7667564017279</v>
      </c>
      <c r="DU84" s="90">
        <f t="shared" ca="1" si="20"/>
        <v>67.073259431144137</v>
      </c>
      <c r="DV84" s="90">
        <f t="shared" ca="1" si="20"/>
        <v>68.164595016484839</v>
      </c>
      <c r="DW84" s="91">
        <f t="shared" ca="1" si="20"/>
        <v>69.42862852509738</v>
      </c>
      <c r="DY84" s="75">
        <f ca="1">OtherCostSummary!G84</f>
        <v>1900.2178920271635</v>
      </c>
      <c r="DZ84" s="76">
        <f ca="1">OtherCostSummary!H84</f>
        <v>1936.6661516158069</v>
      </c>
      <c r="EA84" s="77">
        <f ca="1">OtherCostSummary!I84</f>
        <v>1978.882150131305</v>
      </c>
      <c r="EC84" s="90">
        <f t="shared" ca="1" si="14"/>
        <v>56.896417795391514</v>
      </c>
      <c r="ED84" s="90">
        <f t="shared" ca="1" si="14"/>
        <v>57.987753380732215</v>
      </c>
      <c r="EE84" s="91">
        <f t="shared" ca="1" si="14"/>
        <v>59.25178688934475</v>
      </c>
    </row>
    <row r="85" spans="1:135">
      <c r="A85" s="87" t="s">
        <v>327</v>
      </c>
      <c r="B85" s="87" t="s">
        <v>75</v>
      </c>
      <c r="C85" s="54" t="s">
        <v>328</v>
      </c>
      <c r="D85" s="54" t="s">
        <v>328</v>
      </c>
      <c r="E85" s="93" t="s">
        <v>329</v>
      </c>
      <c r="F85" s="95">
        <v>-5.2199477441131736E-2</v>
      </c>
      <c r="G85" s="95"/>
      <c r="H85" s="96">
        <v>346.38179075000011</v>
      </c>
      <c r="I85" s="96"/>
      <c r="J85" s="96">
        <v>196.06654999999995</v>
      </c>
      <c r="K85" s="96"/>
      <c r="L85" s="96">
        <v>337.81822999999997</v>
      </c>
      <c r="M85" s="96"/>
      <c r="N85" s="96">
        <v>1207.4060143200006</v>
      </c>
      <c r="O85" s="56"/>
      <c r="P85" s="82">
        <v>9746.02</v>
      </c>
      <c r="R85" s="83">
        <v>0.86470478086471458</v>
      </c>
      <c r="T85" s="84">
        <v>2007.718269818927</v>
      </c>
      <c r="V85" s="85">
        <v>60.145641357195188</v>
      </c>
      <c r="X85" s="85">
        <v>66.436255387423017</v>
      </c>
      <c r="Z85" s="85">
        <v>86.280894226390487</v>
      </c>
      <c r="AB85" s="85">
        <v>4.7959823254857028</v>
      </c>
      <c r="AD85" s="85">
        <v>47.633249554746534</v>
      </c>
      <c r="AF85" s="85">
        <v>28.678998312029382</v>
      </c>
      <c r="AH85" s="85">
        <v>314.4062901853199</v>
      </c>
      <c r="AJ85" s="63">
        <v>18.475849999999998</v>
      </c>
      <c r="AK85" s="64">
        <v>133.10784000000001</v>
      </c>
      <c r="AL85" s="64">
        <v>258.00806999999998</v>
      </c>
      <c r="AM85" s="64">
        <v>367.77360000000004</v>
      </c>
      <c r="AN85" s="65">
        <v>169.50373999999999</v>
      </c>
      <c r="AP85" s="63">
        <v>261.91624000000002</v>
      </c>
      <c r="AQ85" s="64">
        <v>2.1027</v>
      </c>
      <c r="AR85" s="64">
        <v>157.56220999999999</v>
      </c>
      <c r="AS85" s="64">
        <v>0</v>
      </c>
      <c r="AT85" s="65">
        <v>0</v>
      </c>
      <c r="AV85" s="63">
        <v>20.54121</v>
      </c>
      <c r="AW85" s="64">
        <v>1036.82213</v>
      </c>
      <c r="AX85" s="64">
        <v>650.09306000000004</v>
      </c>
      <c r="AY85" s="64">
        <v>1316.5532999999998</v>
      </c>
      <c r="AZ85" s="65">
        <v>10.449870000000001</v>
      </c>
      <c r="BB85" s="67">
        <v>6.7693141154620828E-3</v>
      </c>
      <c r="BC85" s="68">
        <v>0.341682631151352</v>
      </c>
      <c r="BD85" s="68">
        <v>0.21423685008925664</v>
      </c>
      <c r="BE85" s="68">
        <v>0.43386747116884472</v>
      </c>
      <c r="BF85" s="69">
        <v>3.4437334750846596E-3</v>
      </c>
      <c r="BH85" s="70">
        <v>132.71466999999998</v>
      </c>
      <c r="BI85" s="71">
        <v>76.684960000000004</v>
      </c>
      <c r="BJ85" s="71">
        <v>153.13536999999999</v>
      </c>
      <c r="BK85" s="71">
        <v>25.453019999999995</v>
      </c>
      <c r="BL85" s="71">
        <v>13.727</v>
      </c>
      <c r="BM85" s="71">
        <v>14.268780000000001</v>
      </c>
      <c r="BN85" s="72">
        <v>5.3954899999999997</v>
      </c>
      <c r="BO85" s="71"/>
      <c r="BP85" s="73">
        <v>1.09440096828855</v>
      </c>
      <c r="BQ85" s="73">
        <v>9.1287853941182887E-3</v>
      </c>
      <c r="BR85" s="73">
        <v>0.68180612989943912</v>
      </c>
      <c r="BS85" s="73">
        <v>6.1485551111206183E-2</v>
      </c>
      <c r="BT85" s="73">
        <v>6.0833614136018087E-2</v>
      </c>
      <c r="BU85" s="73">
        <v>0.12603789059296316</v>
      </c>
      <c r="BV85" s="73">
        <v>6.9894569211923233E-2</v>
      </c>
      <c r="BW85" s="73"/>
      <c r="BX85" s="73">
        <v>0.34677446904654313</v>
      </c>
      <c r="BY85" s="73">
        <v>0.3459656637329841</v>
      </c>
      <c r="CA85" s="86">
        <v>10.693340719421506</v>
      </c>
      <c r="CB85" s="86">
        <v>-5.2816198055571988</v>
      </c>
      <c r="CC85" s="86">
        <v>11.925956848129694</v>
      </c>
      <c r="CD85" s="86">
        <v>-11.236413364017006</v>
      </c>
      <c r="CE85" s="86">
        <v>-4.3310794979924996</v>
      </c>
      <c r="CF85" s="86">
        <v>-4.3636905935803973</v>
      </c>
      <c r="CG85" s="86">
        <v>-2.0160984638610002</v>
      </c>
      <c r="CI85" s="89">
        <v>78.272835390606375</v>
      </c>
      <c r="CJ85" s="89">
        <v>95.44185219630441</v>
      </c>
      <c r="CK85" s="89">
        <v>82.533925014452421</v>
      </c>
      <c r="CL85" s="89">
        <v>86.55040442639168</v>
      </c>
      <c r="CM85" s="89">
        <v>87.01289851875886</v>
      </c>
      <c r="CN85" s="89">
        <v>82.03839301747071</v>
      </c>
      <c r="CO85" s="89">
        <v>69.270227204234246</v>
      </c>
      <c r="CQ85" s="89">
        <v>65.463373796686554</v>
      </c>
      <c r="CR85" s="89">
        <v>76.757138105902399</v>
      </c>
      <c r="CS85" s="89">
        <v>70.098619319209718</v>
      </c>
      <c r="CT85" s="89">
        <v>62.455998081711201</v>
      </c>
      <c r="CU85" s="89">
        <v>63.135030762288977</v>
      </c>
      <c r="CV85" s="89">
        <v>47.72857805518305</v>
      </c>
      <c r="CW85" s="89">
        <v>32.681564944444105</v>
      </c>
      <c r="CY85" s="63">
        <v>563.01727000000005</v>
      </c>
      <c r="CZ85" s="64">
        <v>836.26280999999983</v>
      </c>
      <c r="DA85" s="64">
        <v>736.33747000000005</v>
      </c>
      <c r="DB85" s="64">
        <v>307.94111999999996</v>
      </c>
      <c r="DC85" s="64">
        <v>192.01432</v>
      </c>
      <c r="DD85" s="64">
        <v>188.26687000000001</v>
      </c>
      <c r="DE85" s="64">
        <v>159.929</v>
      </c>
      <c r="DF85" s="7"/>
      <c r="DG85" s="63">
        <v>413.09999999999997</v>
      </c>
      <c r="DH85" s="64">
        <v>914.7</v>
      </c>
      <c r="DI85" s="64">
        <v>602.62</v>
      </c>
      <c r="DJ85" s="64">
        <v>467.51</v>
      </c>
      <c r="DK85" s="64">
        <v>243.35</v>
      </c>
      <c r="DL85" s="64">
        <v>188.26687000000001</v>
      </c>
      <c r="DM85" s="64">
        <v>243.86</v>
      </c>
      <c r="DO85" s="59">
        <v>2</v>
      </c>
      <c r="DQ85" s="75">
        <f ca="1">OtherCostSummary!C85</f>
        <v>2227.744529047628</v>
      </c>
      <c r="DR85" s="76">
        <f ca="1">OtherCostSummary!D85</f>
        <v>2266.9968099385769</v>
      </c>
      <c r="DS85" s="76">
        <f ca="1">OtherCostSummary!E85</f>
        <v>2313.418840407533</v>
      </c>
      <c r="DU85" s="90">
        <f t="shared" ca="1" si="20"/>
        <v>66.737014596991543</v>
      </c>
      <c r="DV85" s="90">
        <f t="shared" ca="1" si="20"/>
        <v>67.912903487583648</v>
      </c>
      <c r="DW85" s="91">
        <f t="shared" ca="1" si="20"/>
        <v>69.303578084528198</v>
      </c>
      <c r="DY85" s="75">
        <f ca="1">OtherCostSummary!G85</f>
        <v>1913.3382388623081</v>
      </c>
      <c r="DZ85" s="76">
        <f ca="1">OtherCostSummary!H85</f>
        <v>1952.590519753257</v>
      </c>
      <c r="EA85" s="77">
        <f ca="1">OtherCostSummary!I85</f>
        <v>1999.0125502222131</v>
      </c>
      <c r="EC85" s="90">
        <f t="shared" ca="1" si="14"/>
        <v>57.318278784203443</v>
      </c>
      <c r="ED85" s="90">
        <f t="shared" ca="1" si="14"/>
        <v>58.494167674795555</v>
      </c>
      <c r="EE85" s="91">
        <f t="shared" ca="1" si="14"/>
        <v>59.884842271740091</v>
      </c>
    </row>
    <row r="86" spans="1:135">
      <c r="A86" s="87" t="s">
        <v>330</v>
      </c>
      <c r="B86" s="87" t="s">
        <v>70</v>
      </c>
      <c r="C86" s="54" t="s">
        <v>331</v>
      </c>
      <c r="D86" s="54" t="s">
        <v>331</v>
      </c>
      <c r="E86" s="93" t="s">
        <v>332</v>
      </c>
      <c r="F86" s="95">
        <v>-5.2199477441131736E-2</v>
      </c>
      <c r="G86" s="95"/>
      <c r="H86" s="96">
        <v>36.977997321092516</v>
      </c>
      <c r="I86" s="96"/>
      <c r="J86" s="96">
        <v>130.55307000000002</v>
      </c>
      <c r="K86" s="96"/>
      <c r="L86" s="96">
        <v>172.55496999999994</v>
      </c>
      <c r="M86" s="96"/>
      <c r="N86" s="96">
        <v>860.73885153000037</v>
      </c>
      <c r="O86" s="56"/>
      <c r="P86" s="82">
        <v>9487.49</v>
      </c>
      <c r="R86" s="83">
        <v>0.86461411099175101</v>
      </c>
      <c r="T86" s="84">
        <v>1923.5801785755527</v>
      </c>
      <c r="V86" s="85">
        <v>57.906794836644174</v>
      </c>
      <c r="X86" s="85">
        <v>63.228032460764098</v>
      </c>
      <c r="Z86" s="85">
        <v>83.120520141251745</v>
      </c>
      <c r="AB86" s="85">
        <v>4.8099858480965949</v>
      </c>
      <c r="AD86" s="85">
        <v>46.791754874438773</v>
      </c>
      <c r="AF86" s="85">
        <v>30.034446208864523</v>
      </c>
      <c r="AH86" s="85">
        <v>308.41392696144254</v>
      </c>
      <c r="AJ86" s="63">
        <v>17.816890000000001</v>
      </c>
      <c r="AK86" s="64">
        <v>138.70367000000002</v>
      </c>
      <c r="AL86" s="64">
        <v>256.73755999999997</v>
      </c>
      <c r="AM86" s="64">
        <v>377.11687999999998</v>
      </c>
      <c r="AN86" s="65">
        <v>169.50373999999999</v>
      </c>
      <c r="AP86" s="63">
        <v>262.5752</v>
      </c>
      <c r="AQ86" s="64">
        <v>2.1027</v>
      </c>
      <c r="AR86" s="64">
        <v>153.99484000000001</v>
      </c>
      <c r="AS86" s="64">
        <v>0</v>
      </c>
      <c r="AT86" s="65">
        <v>0</v>
      </c>
      <c r="AV86" s="63">
        <v>19.215760000000003</v>
      </c>
      <c r="AW86" s="64">
        <v>1073.55258</v>
      </c>
      <c r="AX86" s="64">
        <v>651.15584999999999</v>
      </c>
      <c r="AY86" s="64">
        <v>1278.11356</v>
      </c>
      <c r="AZ86" s="65">
        <v>9.882439999999999</v>
      </c>
      <c r="BB86" s="67">
        <v>6.3378185426444227E-3</v>
      </c>
      <c r="BC86" s="68">
        <v>0.35408339030190633</v>
      </c>
      <c r="BD86" s="68">
        <v>0.21476681746032369</v>
      </c>
      <c r="BE86" s="68">
        <v>0.42155250795041538</v>
      </c>
      <c r="BF86" s="69">
        <v>3.25946574471012E-3</v>
      </c>
      <c r="BH86" s="70">
        <v>125.06876</v>
      </c>
      <c r="BI86" s="71">
        <v>84.181529999999995</v>
      </c>
      <c r="BJ86" s="71">
        <v>151.91237000000001</v>
      </c>
      <c r="BK86" s="71">
        <v>29.5458</v>
      </c>
      <c r="BL86" s="71">
        <v>13.191189999999999</v>
      </c>
      <c r="BM86" s="71">
        <v>19.627140000000001</v>
      </c>
      <c r="BN86" s="72">
        <v>5.1454899999999997</v>
      </c>
      <c r="BO86" s="71"/>
      <c r="BP86" s="73">
        <v>0.95926097797143561</v>
      </c>
      <c r="BQ86" s="73">
        <v>1.367173936809883E-2</v>
      </c>
      <c r="BR86" s="73">
        <v>0.66790113172480159</v>
      </c>
      <c r="BS86" s="73">
        <v>8.2931316977176955E-2</v>
      </c>
      <c r="BT86" s="73">
        <v>6.0833614136018087E-2</v>
      </c>
      <c r="BU86" s="73">
        <v>0.18031620601984746</v>
      </c>
      <c r="BV86" s="73">
        <v>6.9894569211923233E-2</v>
      </c>
      <c r="BW86" s="73"/>
      <c r="BX86" s="73">
        <v>0.30785980569362859</v>
      </c>
      <c r="BY86" s="73">
        <v>0.3472193409873009</v>
      </c>
      <c r="CA86" s="86">
        <v>4.1180020358684013</v>
      </c>
      <c r="CB86" s="86">
        <v>-3.0685682319154006</v>
      </c>
      <c r="CC86" s="86">
        <v>9.0439758967419959</v>
      </c>
      <c r="CD86" s="86">
        <v>-6.2862814185706011</v>
      </c>
      <c r="CE86" s="86">
        <v>-3.7304136119338014</v>
      </c>
      <c r="CF86" s="86">
        <v>-3.7392913000087997</v>
      </c>
      <c r="CG86" s="86">
        <v>-0.91372727524699993</v>
      </c>
      <c r="CI86" s="89">
        <v>65.356564734175635</v>
      </c>
      <c r="CJ86" s="89">
        <v>96.538898057704927</v>
      </c>
      <c r="CK86" s="89">
        <v>76.740589985404256</v>
      </c>
      <c r="CL86" s="89">
        <v>89.383658159755129</v>
      </c>
      <c r="CM86" s="89">
        <v>89.955741452616621</v>
      </c>
      <c r="CN86" s="89">
        <v>73.87028132428982</v>
      </c>
      <c r="CO86" s="89">
        <v>55.137716431601518</v>
      </c>
      <c r="CQ86" s="89">
        <v>57.201261471066992</v>
      </c>
      <c r="CR86" s="89">
        <v>77.522703490837472</v>
      </c>
      <c r="CS86" s="89">
        <v>63.014333150850298</v>
      </c>
      <c r="CT86" s="89">
        <v>63.109292984073335</v>
      </c>
      <c r="CU86" s="89">
        <v>60.766586437861143</v>
      </c>
      <c r="CV86" s="89">
        <v>44.319479284630603</v>
      </c>
      <c r="CW86" s="89">
        <v>29.940262620020153</v>
      </c>
      <c r="CY86" s="63">
        <v>507.14440999999999</v>
      </c>
      <c r="CZ86" s="64">
        <v>871.71947</v>
      </c>
      <c r="DA86" s="64">
        <v>709.32623999999998</v>
      </c>
      <c r="DB86" s="64">
        <v>336.77148000000005</v>
      </c>
      <c r="DC86" s="64">
        <v>198.99752000000001</v>
      </c>
      <c r="DD86" s="64">
        <v>184.61679000000001</v>
      </c>
      <c r="DE86" s="64">
        <v>157.18298999999996</v>
      </c>
      <c r="DF86" s="7"/>
      <c r="DG86" s="63">
        <v>413.09999999999997</v>
      </c>
      <c r="DH86" s="64">
        <v>914.7</v>
      </c>
      <c r="DI86" s="64">
        <v>602.62</v>
      </c>
      <c r="DJ86" s="64">
        <v>467.51</v>
      </c>
      <c r="DK86" s="64">
        <v>243.35</v>
      </c>
      <c r="DL86" s="64">
        <v>184.61679000000001</v>
      </c>
      <c r="DM86" s="64">
        <v>243.86</v>
      </c>
      <c r="DO86" s="59">
        <v>2</v>
      </c>
      <c r="DQ86" s="75">
        <f ca="1">OtherCostSummary!C86</f>
        <v>2143.4426670723637</v>
      </c>
      <c r="DR86" s="76">
        <f ca="1">OtherCostSummary!D86</f>
        <v>2183.3726719117299</v>
      </c>
      <c r="DS86" s="76">
        <f ca="1">OtherCostSummary!E86</f>
        <v>2230.8112883033123</v>
      </c>
      <c r="DU86" s="90">
        <f t="shared" ca="1" si="20"/>
        <v>64.525459426485611</v>
      </c>
      <c r="DV86" s="90">
        <f t="shared" ca="1" si="20"/>
        <v>65.727498532425884</v>
      </c>
      <c r="DW86" s="91">
        <f t="shared" ca="1" si="20"/>
        <v>67.15557429309203</v>
      </c>
      <c r="DY86" s="75">
        <f ca="1">OtherCostSummary!G86</f>
        <v>1835.0287401109213</v>
      </c>
      <c r="DZ86" s="76">
        <f ca="1">OtherCostSummary!H86</f>
        <v>1874.9587449502874</v>
      </c>
      <c r="EA86" s="77">
        <f ca="1">OtherCostSummary!I86</f>
        <v>1922.3973613418698</v>
      </c>
      <c r="EC86" s="90">
        <f t="shared" ref="EC86:EE90" ca="1" si="21">$V86/$T86*DY86</f>
        <v>55.241072847629752</v>
      </c>
      <c r="ED86" s="90">
        <f t="shared" ca="1" si="21"/>
        <v>56.443111953570025</v>
      </c>
      <c r="EE86" s="91">
        <f t="shared" ca="1" si="21"/>
        <v>57.871187714236179</v>
      </c>
    </row>
    <row r="87" spans="1:135">
      <c r="A87" s="87" t="s">
        <v>333</v>
      </c>
      <c r="B87" s="87"/>
      <c r="C87" s="54" t="s">
        <v>334</v>
      </c>
      <c r="D87" s="54" t="s">
        <v>334</v>
      </c>
      <c r="E87" s="93" t="s">
        <v>335</v>
      </c>
      <c r="F87" s="95">
        <v>-5.2199477441131736E-2</v>
      </c>
      <c r="G87" s="95"/>
      <c r="H87" s="96">
        <v>36.977997321092516</v>
      </c>
      <c r="I87" s="96"/>
      <c r="J87" s="96">
        <v>129.83931000000001</v>
      </c>
      <c r="K87" s="96"/>
      <c r="L87" s="96">
        <v>183.59655000000001</v>
      </c>
      <c r="M87" s="96"/>
      <c r="N87" s="96">
        <v>901.38868520000005</v>
      </c>
      <c r="O87" s="56"/>
      <c r="P87" s="82">
        <v>9995.98</v>
      </c>
      <c r="R87" s="83">
        <v>0.87558910778873922</v>
      </c>
      <c r="T87" s="84">
        <v>2024.83794858739</v>
      </c>
      <c r="V87" s="85">
        <v>60.803737206583854</v>
      </c>
      <c r="X87" s="85">
        <v>68.470895182134257</v>
      </c>
      <c r="Z87" s="85">
        <v>84.10089816113674</v>
      </c>
      <c r="AB87" s="85">
        <v>4.8026706053292028</v>
      </c>
      <c r="AD87" s="85">
        <v>48.63921892566723</v>
      </c>
      <c r="AF87" s="85">
        <v>26.07500865323491</v>
      </c>
      <c r="AH87" s="85">
        <v>325.65963320597933</v>
      </c>
      <c r="AJ87" s="63">
        <v>18.092860000000002</v>
      </c>
      <c r="AK87" s="64">
        <v>135.63804000000002</v>
      </c>
      <c r="AL87" s="64">
        <v>260.25470000000001</v>
      </c>
      <c r="AM87" s="64">
        <v>383.10288000000003</v>
      </c>
      <c r="AN87" s="65">
        <v>169.50373999999999</v>
      </c>
      <c r="AP87" s="63">
        <v>262.29921999999999</v>
      </c>
      <c r="AQ87" s="64">
        <v>2.1027</v>
      </c>
      <c r="AR87" s="64">
        <v>161.08323999999999</v>
      </c>
      <c r="AS87" s="64">
        <v>0</v>
      </c>
      <c r="AT87" s="65">
        <v>0</v>
      </c>
      <c r="AV87" s="63">
        <v>18.77534</v>
      </c>
      <c r="AW87" s="64">
        <v>1052.8147099999999</v>
      </c>
      <c r="AX87" s="64">
        <v>648.93745999999987</v>
      </c>
      <c r="AY87" s="64">
        <v>1299.64996</v>
      </c>
      <c r="AZ87" s="65">
        <v>8.7367599999999985</v>
      </c>
      <c r="BB87" s="67">
        <v>6.198703091041308E-3</v>
      </c>
      <c r="BC87" s="68">
        <v>0.34758815537672061</v>
      </c>
      <c r="BD87" s="68">
        <v>0.21424755233164855</v>
      </c>
      <c r="BE87" s="68">
        <v>0.42908113644406504</v>
      </c>
      <c r="BF87" s="69">
        <v>2.8844527565245717E-3</v>
      </c>
      <c r="BH87" s="70">
        <v>105.09966</v>
      </c>
      <c r="BI87" s="71">
        <v>83.102329999999995</v>
      </c>
      <c r="BJ87" s="71">
        <v>183.14946999999998</v>
      </c>
      <c r="BK87" s="71">
        <v>38.299020000000006</v>
      </c>
      <c r="BL87" s="71">
        <v>13.191189999999999</v>
      </c>
      <c r="BM87" s="71">
        <v>14.565789999999998</v>
      </c>
      <c r="BN87" s="72">
        <v>5.1454899999999997</v>
      </c>
      <c r="BO87" s="71"/>
      <c r="BP87" s="73">
        <v>0.84864841442749939</v>
      </c>
      <c r="BQ87" s="73">
        <v>9.1286542035640093E-3</v>
      </c>
      <c r="BR87" s="73">
        <v>0.7889506654276327</v>
      </c>
      <c r="BS87" s="73">
        <v>0.11334208893927403</v>
      </c>
      <c r="BT87" s="73">
        <v>6.0833655229093897E-2</v>
      </c>
      <c r="BU87" s="73">
        <v>0.12903854670712706</v>
      </c>
      <c r="BV87" s="73">
        <v>6.9894569211923233E-2</v>
      </c>
      <c r="BW87" s="73"/>
      <c r="BX87" s="73">
        <v>0.27031679469799669</v>
      </c>
      <c r="BY87" s="73">
        <v>0.41358062551390196</v>
      </c>
      <c r="CA87" s="86">
        <v>2.5806602061026975</v>
      </c>
      <c r="CB87" s="86">
        <v>-3.9803034979302998</v>
      </c>
      <c r="CC87" s="86">
        <v>12.845506860860498</v>
      </c>
      <c r="CD87" s="86">
        <v>-6.0320775577758976</v>
      </c>
      <c r="CE87" s="86">
        <v>-4.6089076674611995</v>
      </c>
      <c r="CF87" s="86">
        <v>-4.7258694278868969</v>
      </c>
      <c r="CG87" s="86">
        <v>-1.0420701545025</v>
      </c>
      <c r="CI87" s="89">
        <v>72.215236922017624</v>
      </c>
      <c r="CJ87" s="89">
        <v>95.976358023265973</v>
      </c>
      <c r="CK87" s="89">
        <v>77.190886614278838</v>
      </c>
      <c r="CL87" s="89">
        <v>86.547346765596487</v>
      </c>
      <c r="CM87" s="89">
        <v>87.678726626314386</v>
      </c>
      <c r="CN87" s="89">
        <v>79.347331708288976</v>
      </c>
      <c r="CO87" s="89">
        <v>62.511642558665997</v>
      </c>
      <c r="CQ87" s="89">
        <v>67.461203382341751</v>
      </c>
      <c r="CR87" s="89">
        <v>77.759376981743898</v>
      </c>
      <c r="CS87" s="89">
        <v>74.008378097643899</v>
      </c>
      <c r="CT87" s="89">
        <v>66.674781267166424</v>
      </c>
      <c r="CU87" s="89">
        <v>61.402820890121951</v>
      </c>
      <c r="CV87" s="89">
        <v>46.496266769064874</v>
      </c>
      <c r="CW87" s="89">
        <v>31.653585956542322</v>
      </c>
      <c r="CY87" s="63">
        <v>473.41047000000003</v>
      </c>
      <c r="CZ87" s="64">
        <v>857.21532999999999</v>
      </c>
      <c r="DA87" s="64">
        <v>757.20292000000006</v>
      </c>
      <c r="DB87" s="64">
        <v>352.12248999999997</v>
      </c>
      <c r="DC87" s="64">
        <v>188.34834999999998</v>
      </c>
      <c r="DD87" s="64">
        <v>178.67499000000001</v>
      </c>
      <c r="DE87" s="64">
        <v>157.18692999999996</v>
      </c>
      <c r="DF87" s="7"/>
      <c r="DG87" s="63">
        <v>413.09999999999997</v>
      </c>
      <c r="DH87" s="64">
        <v>914.7</v>
      </c>
      <c r="DI87" s="64">
        <v>602.62</v>
      </c>
      <c r="DJ87" s="64">
        <v>467.51</v>
      </c>
      <c r="DK87" s="64">
        <v>243.35</v>
      </c>
      <c r="DL87" s="64">
        <v>178.67499000000001</v>
      </c>
      <c r="DM87" s="64">
        <v>243.86</v>
      </c>
      <c r="DO87" s="59">
        <v>2</v>
      </c>
      <c r="DQ87" s="75">
        <f ca="1">OtherCostSummary!C87</f>
        <v>2244.5681823576147</v>
      </c>
      <c r="DR87" s="76">
        <f ca="1">OtherCostSummary!D87</f>
        <v>2282.5184684191663</v>
      </c>
      <c r="DS87" s="76">
        <f ca="1">OtherCostSummary!E87</f>
        <v>2326.9875066440263</v>
      </c>
      <c r="DU87" s="90">
        <f t="shared" ca="1" si="20"/>
        <v>67.402003206007052</v>
      </c>
      <c r="DV87" s="90">
        <f t="shared" ca="1" si="20"/>
        <v>68.541610067983868</v>
      </c>
      <c r="DW87" s="91">
        <f t="shared" ca="1" si="20"/>
        <v>69.876968147350297</v>
      </c>
      <c r="DY87" s="75">
        <f ca="1">OtherCostSummary!G87</f>
        <v>1918.9085491516353</v>
      </c>
      <c r="DZ87" s="76">
        <f ca="1">OtherCostSummary!H87</f>
        <v>1956.8588352131869</v>
      </c>
      <c r="EA87" s="77">
        <f ca="1">OtherCostSummary!I87</f>
        <v>2001.3278734380469</v>
      </c>
      <c r="EC87" s="90">
        <f t="shared" ca="1" si="21"/>
        <v>57.622789629896879</v>
      </c>
      <c r="ED87" s="90">
        <f t="shared" ca="1" si="21"/>
        <v>58.762396491873709</v>
      </c>
      <c r="EE87" s="91">
        <f t="shared" ca="1" si="21"/>
        <v>60.097754571240138</v>
      </c>
    </row>
    <row r="88" spans="1:135">
      <c r="A88" s="87" t="s">
        <v>336</v>
      </c>
      <c r="B88" s="87"/>
      <c r="C88" s="54" t="s">
        <v>337</v>
      </c>
      <c r="D88" s="54" t="s">
        <v>337</v>
      </c>
      <c r="E88" s="93" t="s">
        <v>338</v>
      </c>
      <c r="F88" s="95">
        <v>-5.2199477441131736E-2</v>
      </c>
      <c r="G88" s="95"/>
      <c r="H88" s="96">
        <v>205.37032134</v>
      </c>
      <c r="I88" s="96"/>
      <c r="J88" s="96">
        <v>144.58645999999999</v>
      </c>
      <c r="K88" s="96"/>
      <c r="L88" s="96">
        <v>238.14695000000003</v>
      </c>
      <c r="M88" s="96"/>
      <c r="N88" s="96">
        <v>734.39299529000016</v>
      </c>
      <c r="O88" s="56"/>
      <c r="P88" s="82">
        <v>10158.009999999998</v>
      </c>
      <c r="R88" s="83">
        <v>0.84006622842894729</v>
      </c>
      <c r="T88" s="84">
        <v>2022.3273092218978</v>
      </c>
      <c r="V88" s="85">
        <v>60.565593050764086</v>
      </c>
      <c r="X88" s="85">
        <v>68.956248381580409</v>
      </c>
      <c r="Z88" s="85">
        <v>83.185309444148345</v>
      </c>
      <c r="AB88" s="85">
        <v>4.7655203190491786</v>
      </c>
      <c r="AD88" s="85">
        <v>50.828778233955994</v>
      </c>
      <c r="AF88" s="85">
        <v>21.678384388366545</v>
      </c>
      <c r="AH88" s="85">
        <v>338.68064931420929</v>
      </c>
      <c r="AJ88" s="63">
        <v>9.6277800000000013</v>
      </c>
      <c r="AK88" s="64">
        <v>133.93424999999999</v>
      </c>
      <c r="AL88" s="64">
        <v>274.29353000000003</v>
      </c>
      <c r="AM88" s="64">
        <v>333.23937999999998</v>
      </c>
      <c r="AN88" s="65">
        <v>169.50373999999999</v>
      </c>
      <c r="AP88" s="63">
        <v>270.76432</v>
      </c>
      <c r="AQ88" s="64">
        <v>2.1027</v>
      </c>
      <c r="AR88" s="64">
        <v>172.09967</v>
      </c>
      <c r="AS88" s="64">
        <v>0.503</v>
      </c>
      <c r="AT88" s="65">
        <v>0</v>
      </c>
      <c r="AV88" s="63">
        <v>3.9457000000000004</v>
      </c>
      <c r="AW88" s="64">
        <v>1043.2591600000001</v>
      </c>
      <c r="AX88" s="64">
        <v>836.69051000000002</v>
      </c>
      <c r="AY88" s="64">
        <v>1138.19569</v>
      </c>
      <c r="AZ88" s="65">
        <v>7.9995900000000004</v>
      </c>
      <c r="BB88" s="67">
        <v>1.3021722633941662E-3</v>
      </c>
      <c r="BC88" s="68">
        <v>0.34429965321334527</v>
      </c>
      <c r="BD88" s="68">
        <v>0.27612722081433438</v>
      </c>
      <c r="BE88" s="68">
        <v>0.37563090397972088</v>
      </c>
      <c r="BF88" s="69">
        <v>2.6400497292052962E-3</v>
      </c>
      <c r="BH88" s="70">
        <v>99.544000000000011</v>
      </c>
      <c r="BI88" s="71">
        <v>84.3429</v>
      </c>
      <c r="BJ88" s="71">
        <v>155.90696000000003</v>
      </c>
      <c r="BK88" s="71">
        <v>48.047640000000001</v>
      </c>
      <c r="BL88" s="71">
        <v>13.191189999999999</v>
      </c>
      <c r="BM88" s="71">
        <v>15.31972</v>
      </c>
      <c r="BN88" s="72">
        <v>5.14499</v>
      </c>
      <c r="BO88" s="71"/>
      <c r="BP88" s="73">
        <v>0.79593616557734215</v>
      </c>
      <c r="BQ88" s="73">
        <v>9.1287853941182887E-3</v>
      </c>
      <c r="BR88" s="73">
        <v>0.62400248913079548</v>
      </c>
      <c r="BS88" s="73">
        <v>8.5636991722102207E-2</v>
      </c>
      <c r="BT88" s="73">
        <v>6.0833614136018087E-2</v>
      </c>
      <c r="BU88" s="73">
        <v>0.13666784220454359</v>
      </c>
      <c r="BV88" s="73">
        <v>6.9894569211923233E-2</v>
      </c>
      <c r="BW88" s="73"/>
      <c r="BX88" s="73">
        <v>0.25391725410453386</v>
      </c>
      <c r="BY88" s="73">
        <v>0.3280418354295459</v>
      </c>
      <c r="CA88" s="86">
        <v>2.3031141719178025</v>
      </c>
      <c r="CB88" s="86">
        <v>-2.8638939993362</v>
      </c>
      <c r="CC88" s="86">
        <v>8.0470227719185008</v>
      </c>
      <c r="CD88" s="86">
        <v>-0.61954786386280336</v>
      </c>
      <c r="CE88" s="86">
        <v>-4.5124065146190002</v>
      </c>
      <c r="CF88" s="86">
        <v>-3.1394202166558998</v>
      </c>
      <c r="CG88" s="86">
        <v>-1.838925529656001</v>
      </c>
      <c r="CI88" s="89">
        <v>72.830111337536536</v>
      </c>
      <c r="CJ88" s="89">
        <v>94.849071926287593</v>
      </c>
      <c r="CK88" s="89">
        <v>76.762998716073611</v>
      </c>
      <c r="CL88" s="89">
        <v>87.010442762694836</v>
      </c>
      <c r="CM88" s="89">
        <v>87.78572741468426</v>
      </c>
      <c r="CN88" s="89">
        <v>83.5114043257704</v>
      </c>
      <c r="CO88" s="89">
        <v>38.201890886899818</v>
      </c>
      <c r="CQ88" s="89">
        <v>66.983685383180202</v>
      </c>
      <c r="CR88" s="89">
        <v>77.269090361125919</v>
      </c>
      <c r="CS88" s="89">
        <v>74.801674632659214</v>
      </c>
      <c r="CT88" s="89">
        <v>70.974167999290415</v>
      </c>
      <c r="CU88" s="89">
        <v>61.040778735786525</v>
      </c>
      <c r="CV88" s="89">
        <v>49.846092139623607</v>
      </c>
      <c r="CW88" s="89">
        <v>31.791867319016614</v>
      </c>
      <c r="CY88" s="63">
        <v>464.27752999999996</v>
      </c>
      <c r="CZ88" s="64">
        <v>864.81967999999995</v>
      </c>
      <c r="DA88" s="64">
        <v>680.86095999999998</v>
      </c>
      <c r="DB88" s="64">
        <v>438.67721</v>
      </c>
      <c r="DC88" s="64">
        <v>189.90779999999998</v>
      </c>
      <c r="DD88" s="64">
        <v>197.95935000000003</v>
      </c>
      <c r="DE88" s="64">
        <v>157.46762999999999</v>
      </c>
      <c r="DF88" s="7"/>
      <c r="DG88" s="63">
        <v>413.09999999999997</v>
      </c>
      <c r="DH88" s="64">
        <v>914.7</v>
      </c>
      <c r="DI88" s="64">
        <v>602.62</v>
      </c>
      <c r="DJ88" s="64">
        <v>467.51</v>
      </c>
      <c r="DK88" s="64">
        <v>243.35</v>
      </c>
      <c r="DL88" s="64">
        <v>197.95935000000003</v>
      </c>
      <c r="DM88" s="64">
        <v>243.86</v>
      </c>
      <c r="DO88" s="59">
        <v>2</v>
      </c>
      <c r="DQ88" s="75">
        <f ca="1">OtherCostSummary!C88</f>
        <v>2228.4645548819126</v>
      </c>
      <c r="DR88" s="76">
        <f ca="1">OtherCostSummary!D88</f>
        <v>2261.5559968864682</v>
      </c>
      <c r="DS88" s="76">
        <f ca="1">OtherCostSummary!E88</f>
        <v>2300.0670349881152</v>
      </c>
      <c r="DU88" s="90">
        <f t="shared" ca="1" si="20"/>
        <v>66.739086568019431</v>
      </c>
      <c r="DV88" s="90">
        <f t="shared" ca="1" si="20"/>
        <v>67.730124369255478</v>
      </c>
      <c r="DW88" s="91">
        <f t="shared" ca="1" si="20"/>
        <v>68.883470739544194</v>
      </c>
      <c r="DY88" s="75">
        <f ca="1">OtherCostSummary!G88</f>
        <v>1889.7839055677032</v>
      </c>
      <c r="DZ88" s="76">
        <f ca="1">OtherCostSummary!H88</f>
        <v>1922.8753475722588</v>
      </c>
      <c r="EA88" s="77">
        <f ca="1">OtherCostSummary!I88</f>
        <v>1961.3863856739058</v>
      </c>
      <c r="EC88" s="90">
        <f t="shared" ca="1" si="21"/>
        <v>56.596121931684074</v>
      </c>
      <c r="ED88" s="90">
        <f t="shared" ca="1" si="21"/>
        <v>57.587159732920121</v>
      </c>
      <c r="EE88" s="91">
        <f t="shared" ca="1" si="21"/>
        <v>58.740506103208837</v>
      </c>
    </row>
    <row r="89" spans="1:135">
      <c r="A89" s="87" t="s">
        <v>339</v>
      </c>
      <c r="B89" s="87"/>
      <c r="C89" s="54" t="s">
        <v>340</v>
      </c>
      <c r="D89" s="54" t="s">
        <v>340</v>
      </c>
      <c r="E89" s="93" t="s">
        <v>341</v>
      </c>
      <c r="F89" s="95">
        <v>-5.2199477441131736E-2</v>
      </c>
      <c r="G89" s="95"/>
      <c r="H89" s="96">
        <v>210.14215143999994</v>
      </c>
      <c r="I89" s="96"/>
      <c r="J89" s="96">
        <v>144.58318</v>
      </c>
      <c r="K89" s="96"/>
      <c r="L89" s="96">
        <v>239.93940999999998</v>
      </c>
      <c r="M89" s="96"/>
      <c r="N89" s="96">
        <v>739.15520642000013</v>
      </c>
      <c r="O89" s="56"/>
      <c r="P89" s="82">
        <v>10106.949999999999</v>
      </c>
      <c r="R89" s="83">
        <v>0.8407206283816413</v>
      </c>
      <c r="T89" s="84">
        <v>2022.08312224057</v>
      </c>
      <c r="V89" s="85">
        <v>60.54379711902147</v>
      </c>
      <c r="X89" s="85">
        <v>68.74155455536075</v>
      </c>
      <c r="Z89" s="85">
        <v>83.315502495077922</v>
      </c>
      <c r="AB89" s="85">
        <v>4.7714355517761859</v>
      </c>
      <c r="AD89" s="85">
        <v>50.538184079051874</v>
      </c>
      <c r="AF89" s="85">
        <v>22.379154238033312</v>
      </c>
      <c r="AH89" s="85">
        <v>336.22610755488813</v>
      </c>
      <c r="AJ89" s="63">
        <v>9.5112900000000007</v>
      </c>
      <c r="AK89" s="64">
        <v>133.9486</v>
      </c>
      <c r="AL89" s="64">
        <v>274.26852000000002</v>
      </c>
      <c r="AM89" s="64">
        <v>333.32253000000003</v>
      </c>
      <c r="AN89" s="65">
        <v>169.50373999999999</v>
      </c>
      <c r="AP89" s="63">
        <v>270.88079999999997</v>
      </c>
      <c r="AQ89" s="64">
        <v>2.1027</v>
      </c>
      <c r="AR89" s="64">
        <v>170.41466</v>
      </c>
      <c r="AS89" s="64">
        <v>0.503</v>
      </c>
      <c r="AT89" s="65">
        <v>0</v>
      </c>
      <c r="AV89" s="63">
        <v>3.70817</v>
      </c>
      <c r="AW89" s="64">
        <v>1043.37102</v>
      </c>
      <c r="AX89" s="64">
        <v>830.92516000000001</v>
      </c>
      <c r="AY89" s="64">
        <v>1144.7928899999999</v>
      </c>
      <c r="AZ89" s="65">
        <v>8.8731000000000009</v>
      </c>
      <c r="BB89" s="67">
        <v>1.223144202413512E-3</v>
      </c>
      <c r="BC89" s="68">
        <v>0.34415714869579128</v>
      </c>
      <c r="BD89" s="68">
        <v>0.27408163382302314</v>
      </c>
      <c r="BE89" s="68">
        <v>0.37761127088771795</v>
      </c>
      <c r="BF89" s="69">
        <v>2.9268023910541678E-3</v>
      </c>
      <c r="BH89" s="70">
        <v>100.15369</v>
      </c>
      <c r="BI89" s="71">
        <v>84.682919999999996</v>
      </c>
      <c r="BJ89" s="71">
        <v>154.21019999999999</v>
      </c>
      <c r="BK89" s="71">
        <v>45.024569999999997</v>
      </c>
      <c r="BL89" s="71">
        <v>13.191189999999999</v>
      </c>
      <c r="BM89" s="71">
        <v>17.4773</v>
      </c>
      <c r="BN89" s="72">
        <v>5.14499</v>
      </c>
      <c r="BO89" s="71"/>
      <c r="BP89" s="73">
        <v>0.80080065359477126</v>
      </c>
      <c r="BQ89" s="73">
        <v>9.1287853941182887E-3</v>
      </c>
      <c r="BR89" s="73">
        <v>0.6240024559423849</v>
      </c>
      <c r="BS89" s="73">
        <v>8.5636991722102207E-2</v>
      </c>
      <c r="BT89" s="73">
        <v>6.0833614136018087E-2</v>
      </c>
      <c r="BU89" s="73">
        <v>0.15845460510128762</v>
      </c>
      <c r="BV89" s="73">
        <v>6.9894569211923233E-2</v>
      </c>
      <c r="BW89" s="73"/>
      <c r="BX89" s="73">
        <v>0.25543067480042175</v>
      </c>
      <c r="BY89" s="73">
        <v>0.32804182020281997</v>
      </c>
      <c r="CA89" s="86">
        <v>2.6078853254641023</v>
      </c>
      <c r="CB89" s="86">
        <v>-2.6889962321654002</v>
      </c>
      <c r="CC89" s="86">
        <v>8.6513161521998043</v>
      </c>
      <c r="CD89" s="86">
        <v>-1.8272110290165005</v>
      </c>
      <c r="CE89" s="86">
        <v>-4.5985077842852</v>
      </c>
      <c r="CF89" s="86">
        <v>-2.9548399451593994</v>
      </c>
      <c r="CG89" s="86">
        <v>-1.7393843282499999</v>
      </c>
      <c r="CI89" s="89">
        <v>72.556967796016863</v>
      </c>
      <c r="CJ89" s="89">
        <v>95.057895769586636</v>
      </c>
      <c r="CK89" s="89">
        <v>77.497399846671158</v>
      </c>
      <c r="CL89" s="89">
        <v>86.990894632016207</v>
      </c>
      <c r="CM89" s="89">
        <v>87.772242729915973</v>
      </c>
      <c r="CN89" s="89">
        <v>83.114688755270819</v>
      </c>
      <c r="CO89" s="89">
        <v>38.038480841124006</v>
      </c>
      <c r="CQ89" s="89">
        <v>67.02432129773247</v>
      </c>
      <c r="CR89" s="89">
        <v>77.313721678616162</v>
      </c>
      <c r="CS89" s="89">
        <v>74.190767955361238</v>
      </c>
      <c r="CT89" s="89">
        <v>70.026617082313876</v>
      </c>
      <c r="CU89" s="89">
        <v>60.733991333603427</v>
      </c>
      <c r="CV89" s="89">
        <v>50.582693354725691</v>
      </c>
      <c r="CW89" s="89">
        <v>31.748305104992763</v>
      </c>
      <c r="CY89" s="63">
        <v>467.54043000000001</v>
      </c>
      <c r="CZ89" s="64">
        <v>868.45773999999994</v>
      </c>
      <c r="DA89" s="64">
        <v>695.95829000000003</v>
      </c>
      <c r="DB89" s="64">
        <v>416.91647</v>
      </c>
      <c r="DC89" s="64">
        <v>189.26436000000001</v>
      </c>
      <c r="DD89" s="64">
        <v>200.03403</v>
      </c>
      <c r="DE89" s="64">
        <v>157.37847999999997</v>
      </c>
      <c r="DF89" s="7"/>
      <c r="DG89" s="63">
        <v>413.09999999999997</v>
      </c>
      <c r="DH89" s="64">
        <v>914.7</v>
      </c>
      <c r="DI89" s="64">
        <v>602.62</v>
      </c>
      <c r="DJ89" s="64">
        <v>467.51</v>
      </c>
      <c r="DK89" s="64">
        <v>243.35</v>
      </c>
      <c r="DL89" s="64">
        <v>200.03403</v>
      </c>
      <c r="DM89" s="64">
        <v>243.86</v>
      </c>
      <c r="DO89" s="59">
        <v>2</v>
      </c>
      <c r="DQ89" s="75">
        <f ca="1">OtherCostSummary!C89</f>
        <v>2231.5389044050344</v>
      </c>
      <c r="DR89" s="76">
        <f ca="1">OtherCostSummary!D89</f>
        <v>2265.6189709466016</v>
      </c>
      <c r="DS89" s="76">
        <f ca="1">OtherCostSummary!E89</f>
        <v>2305.2938260476772</v>
      </c>
      <c r="DU89" s="90">
        <f t="shared" ca="1" si="20"/>
        <v>66.815175501686483</v>
      </c>
      <c r="DV89" s="90">
        <f t="shared" ca="1" si="20"/>
        <v>67.835576993495138</v>
      </c>
      <c r="DW89" s="91">
        <f t="shared" ca="1" si="20"/>
        <v>69.02349372725655</v>
      </c>
      <c r="DY89" s="75">
        <f ca="1">OtherCostSummary!G89</f>
        <v>1895.3127968501462</v>
      </c>
      <c r="DZ89" s="76">
        <f ca="1">OtherCostSummary!H89</f>
        <v>1929.3928633917135</v>
      </c>
      <c r="EA89" s="77">
        <f ca="1">OtherCostSummary!I89</f>
        <v>1969.067718492789</v>
      </c>
      <c r="EC89" s="90">
        <f t="shared" ca="1" si="21"/>
        <v>56.748128792268567</v>
      </c>
      <c r="ED89" s="90">
        <f t="shared" ca="1" si="21"/>
        <v>57.768530284077229</v>
      </c>
      <c r="EE89" s="91">
        <f t="shared" ca="1" si="21"/>
        <v>58.956447017838634</v>
      </c>
    </row>
    <row r="90" spans="1:135">
      <c r="A90" s="87" t="s">
        <v>342</v>
      </c>
      <c r="B90" s="87"/>
      <c r="C90" s="54" t="s">
        <v>343</v>
      </c>
      <c r="D90" s="54" t="s">
        <v>343</v>
      </c>
      <c r="E90" s="97" t="s">
        <v>344</v>
      </c>
      <c r="F90" s="95">
        <v>-5.2199477441131736E-2</v>
      </c>
      <c r="G90" s="95"/>
      <c r="H90" s="96">
        <v>36.977997321092516</v>
      </c>
      <c r="I90" s="96"/>
      <c r="J90" s="96">
        <v>125.84513000000001</v>
      </c>
      <c r="K90" s="96"/>
      <c r="L90" s="96">
        <v>173.77382</v>
      </c>
      <c r="M90" s="96"/>
      <c r="N90" s="96">
        <v>818.48313026999972</v>
      </c>
      <c r="O90" s="56"/>
      <c r="P90" s="82">
        <v>9843.65</v>
      </c>
      <c r="R90" s="83">
        <v>0.84688223757477799</v>
      </c>
      <c r="T90" s="84">
        <v>2020.0071094889445</v>
      </c>
      <c r="V90" s="85">
        <v>60.63308744679744</v>
      </c>
      <c r="X90" s="85">
        <v>68.293534971141383</v>
      </c>
      <c r="Z90" s="85">
        <v>84.245852610527507</v>
      </c>
      <c r="AB90" s="85">
        <v>4.8043800318150351</v>
      </c>
      <c r="AD90" s="85">
        <v>49.248490914754278</v>
      </c>
      <c r="AF90" s="85">
        <v>24.899404832789443</v>
      </c>
      <c r="AH90" s="85">
        <v>324.53686935336106</v>
      </c>
      <c r="AJ90" s="63">
        <v>10.152430000000001</v>
      </c>
      <c r="AK90" s="64">
        <v>134.24409</v>
      </c>
      <c r="AL90" s="64">
        <v>276.00662</v>
      </c>
      <c r="AM90" s="64">
        <v>341.84470999999996</v>
      </c>
      <c r="AN90" s="65">
        <v>169.50373999999999</v>
      </c>
      <c r="AP90" s="63">
        <v>270.23966999999999</v>
      </c>
      <c r="AQ90" s="64">
        <v>2.1027</v>
      </c>
      <c r="AR90" s="64">
        <v>161.10513000000003</v>
      </c>
      <c r="AS90" s="64">
        <v>0.503</v>
      </c>
      <c r="AT90" s="65">
        <v>0</v>
      </c>
      <c r="AV90" s="63">
        <v>6.6177900000000003</v>
      </c>
      <c r="AW90" s="64">
        <v>1042.4071999999999</v>
      </c>
      <c r="AX90" s="64">
        <v>776.86065000000008</v>
      </c>
      <c r="AY90" s="64">
        <v>1195.0987399999999</v>
      </c>
      <c r="AZ90" s="65">
        <v>8.3091000000000008</v>
      </c>
      <c r="BB90" s="67">
        <v>2.1845985024864611E-3</v>
      </c>
      <c r="BC90" s="68">
        <v>0.34410901646941117</v>
      </c>
      <c r="BD90" s="68">
        <v>0.25644945104493477</v>
      </c>
      <c r="BE90" s="68">
        <v>0.39451401717604462</v>
      </c>
      <c r="BF90" s="69">
        <v>2.7429168071229602E-3</v>
      </c>
      <c r="BH90" s="70">
        <v>104.93591000000001</v>
      </c>
      <c r="BI90" s="71">
        <v>85.13355</v>
      </c>
      <c r="BJ90" s="71">
        <v>153.11757000000003</v>
      </c>
      <c r="BK90" s="71">
        <v>37.480440000000002</v>
      </c>
      <c r="BL90" s="71">
        <v>13.191189999999999</v>
      </c>
      <c r="BM90" s="71">
        <v>17.406020000000002</v>
      </c>
      <c r="BN90" s="72">
        <v>5.1454899999999997</v>
      </c>
      <c r="BO90" s="71"/>
      <c r="BP90" s="73">
        <v>0.8476845557976278</v>
      </c>
      <c r="BQ90" s="73">
        <v>9.1287853941182887E-3</v>
      </c>
      <c r="BR90" s="73">
        <v>0.62772423749626627</v>
      </c>
      <c r="BS90" s="73">
        <v>7.8599302688712541E-2</v>
      </c>
      <c r="BT90" s="73">
        <v>6.0833614136018087E-2</v>
      </c>
      <c r="BU90" s="73">
        <v>0.15777167227097513</v>
      </c>
      <c r="BV90" s="73">
        <v>6.9894569211923233E-2</v>
      </c>
      <c r="BW90" s="73"/>
      <c r="BX90" s="73">
        <v>0.2700170131043832</v>
      </c>
      <c r="BY90" s="73">
        <v>0.32724441940493953</v>
      </c>
      <c r="CA90" s="86">
        <v>2.2673731632695979</v>
      </c>
      <c r="CB90" s="86">
        <v>-3.1090792138710004</v>
      </c>
      <c r="CC90" s="86">
        <v>10.4388756024358</v>
      </c>
      <c r="CD90" s="86">
        <v>-4.3643145901722971</v>
      </c>
      <c r="CE90" s="86">
        <v>-4.6295692745378005</v>
      </c>
      <c r="CF90" s="86">
        <v>-4.4109841561753989</v>
      </c>
      <c r="CG90" s="86">
        <v>-1.026592640952499</v>
      </c>
      <c r="CI90" s="89">
        <v>71.730043472850696</v>
      </c>
      <c r="CJ90" s="89">
        <v>96.547981340900577</v>
      </c>
      <c r="CK90" s="89">
        <v>78.230159076553846</v>
      </c>
      <c r="CL90" s="89">
        <v>86.410999380789548</v>
      </c>
      <c r="CM90" s="89">
        <v>87.06261686312746</v>
      </c>
      <c r="CN90" s="89">
        <v>78.11988603532447</v>
      </c>
      <c r="CO90" s="89">
        <v>62.513649296022116</v>
      </c>
      <c r="CQ90" s="89">
        <v>67.285343403190794</v>
      </c>
      <c r="CR90" s="89">
        <v>77.648749209677177</v>
      </c>
      <c r="CS90" s="89">
        <v>73.240360582077017</v>
      </c>
      <c r="CT90" s="89">
        <v>67.280412236239272</v>
      </c>
      <c r="CU90" s="89">
        <v>60.773640519916071</v>
      </c>
      <c r="CV90" s="89">
        <v>47.897600073341778</v>
      </c>
      <c r="CW90" s="89">
        <v>31.652862881767135</v>
      </c>
      <c r="CY90" s="63">
        <v>470.18739000000005</v>
      </c>
      <c r="CZ90" s="64">
        <v>869.47067000000004</v>
      </c>
      <c r="DA90" s="64">
        <v>726.38773999999989</v>
      </c>
      <c r="DB90" s="64">
        <v>373.25781999999998</v>
      </c>
      <c r="DC90" s="64">
        <v>188.01342</v>
      </c>
      <c r="DD90" s="64">
        <v>181.50638000000001</v>
      </c>
      <c r="DE90" s="64">
        <v>157.18514999999999</v>
      </c>
      <c r="DF90" s="7"/>
      <c r="DG90" s="63">
        <v>413.09999999999997</v>
      </c>
      <c r="DH90" s="64">
        <v>914.7</v>
      </c>
      <c r="DI90" s="64">
        <v>602.62</v>
      </c>
      <c r="DJ90" s="64">
        <v>467.51</v>
      </c>
      <c r="DK90" s="64">
        <v>243.35</v>
      </c>
      <c r="DL90" s="64">
        <v>181.50638000000001</v>
      </c>
      <c r="DM90" s="64">
        <v>243.86</v>
      </c>
      <c r="DO90" s="59">
        <v>2</v>
      </c>
      <c r="DQ90" s="75">
        <f ca="1">OtherCostSummary!C90</f>
        <v>2239.7588133380332</v>
      </c>
      <c r="DR90" s="76">
        <f ca="1">OtherCostSummary!D90</f>
        <v>2277.1212974893624</v>
      </c>
      <c r="DS90" s="76">
        <f ca="1">OtherCostSummary!E90</f>
        <v>2320.7086328488881</v>
      </c>
      <c r="DU90" s="90">
        <f t="shared" ca="1" si="20"/>
        <v>67.229214863119012</v>
      </c>
      <c r="DV90" s="90">
        <f t="shared" ca="1" si="20"/>
        <v>68.350697435202775</v>
      </c>
      <c r="DW90" s="91">
        <f t="shared" ca="1" si="20"/>
        <v>69.659026848506485</v>
      </c>
      <c r="DY90" s="75">
        <f ca="1">OtherCostSummary!G90</f>
        <v>1915.2219439846722</v>
      </c>
      <c r="DZ90" s="76">
        <f ca="1">OtherCostSummary!H90</f>
        <v>1952.5844281360014</v>
      </c>
      <c r="EA90" s="77">
        <f ca="1">OtherCostSummary!I90</f>
        <v>1996.1717634955271</v>
      </c>
      <c r="EC90" s="90">
        <f t="shared" ca="1" si="21"/>
        <v>57.487827178503096</v>
      </c>
      <c r="ED90" s="90">
        <f t="shared" ca="1" si="21"/>
        <v>58.609309750586846</v>
      </c>
      <c r="EE90" s="91">
        <f t="shared" ca="1" si="21"/>
        <v>59.917639163890563</v>
      </c>
    </row>
    <row r="91" spans="1:135">
      <c r="A91" s="87"/>
      <c r="C91" s="54"/>
      <c r="D91" s="54"/>
      <c r="E91" s="93"/>
      <c r="F91" s="95"/>
      <c r="G91" s="95"/>
      <c r="H91" s="96"/>
      <c r="I91" s="96"/>
      <c r="J91" s="96"/>
      <c r="K91" s="96"/>
      <c r="L91" s="96"/>
      <c r="M91" s="96"/>
      <c r="N91" s="96"/>
      <c r="O91" s="56"/>
      <c r="P91" s="82"/>
      <c r="R91" s="83"/>
      <c r="T91" s="84"/>
      <c r="V91" s="85"/>
      <c r="X91" s="85"/>
      <c r="Z91" s="85"/>
      <c r="AB91" s="85"/>
      <c r="AD91" s="85"/>
      <c r="AF91" s="85"/>
      <c r="AH91" s="85"/>
      <c r="AJ91" s="63"/>
      <c r="AK91" s="64"/>
      <c r="AL91" s="64"/>
      <c r="AM91" s="64"/>
      <c r="AN91" s="65"/>
      <c r="AP91" s="63"/>
      <c r="AQ91" s="64"/>
      <c r="AR91" s="64"/>
      <c r="AS91" s="64"/>
      <c r="AT91" s="65"/>
      <c r="AV91" s="63"/>
      <c r="AW91" s="64"/>
      <c r="AX91" s="64"/>
      <c r="AY91" s="64"/>
      <c r="AZ91" s="65"/>
      <c r="BB91" s="67"/>
      <c r="BC91" s="68"/>
      <c r="BD91" s="68"/>
      <c r="BE91" s="68"/>
      <c r="BF91" s="69"/>
      <c r="BH91" s="70"/>
      <c r="BI91" s="71"/>
      <c r="BJ91" s="71"/>
      <c r="BK91" s="71"/>
      <c r="BL91" s="71"/>
      <c r="BM91" s="71"/>
      <c r="BN91" s="72"/>
      <c r="BO91" s="71"/>
      <c r="BP91" s="73"/>
      <c r="BQ91" s="73"/>
      <c r="BR91" s="73"/>
      <c r="BS91" s="73"/>
      <c r="BT91" s="73"/>
      <c r="BU91" s="73"/>
      <c r="BV91" s="73"/>
      <c r="BW91" s="73"/>
      <c r="BX91" s="73"/>
      <c r="BY91" s="73"/>
      <c r="CA91" s="86"/>
      <c r="CB91" s="86"/>
      <c r="CC91" s="86"/>
      <c r="CD91" s="86"/>
      <c r="CE91" s="86"/>
      <c r="CF91" s="86"/>
      <c r="CG91" s="86"/>
      <c r="CI91" s="89"/>
      <c r="CJ91" s="89"/>
      <c r="CK91" s="89"/>
      <c r="CL91" s="89"/>
      <c r="CM91" s="89"/>
      <c r="CN91" s="89"/>
      <c r="CO91" s="89"/>
      <c r="CQ91" s="89"/>
      <c r="CR91" s="89"/>
      <c r="CS91" s="89"/>
      <c r="CT91" s="89"/>
      <c r="CU91" s="89"/>
      <c r="CV91" s="89"/>
      <c r="CW91" s="89"/>
      <c r="CY91" s="63"/>
      <c r="CZ91" s="64"/>
      <c r="DA91" s="64"/>
      <c r="DB91" s="64"/>
      <c r="DC91" s="64"/>
      <c r="DD91" s="64"/>
      <c r="DE91" s="64"/>
      <c r="DF91" s="7"/>
      <c r="DG91" s="63"/>
      <c r="DH91" s="64"/>
      <c r="DI91" s="64"/>
      <c r="DJ91" s="64"/>
      <c r="DK91" s="64"/>
      <c r="DL91" s="64"/>
      <c r="DM91" s="64"/>
      <c r="DO91" s="59"/>
      <c r="DQ91" s="75"/>
      <c r="DR91" s="76"/>
      <c r="DS91" s="76"/>
      <c r="DU91" s="90"/>
      <c r="DV91" s="90"/>
      <c r="DW91" s="91"/>
      <c r="DY91" s="75"/>
      <c r="DZ91" s="76"/>
      <c r="EA91" s="77"/>
      <c r="EC91" s="90"/>
      <c r="ED91" s="90"/>
      <c r="EE91" s="91"/>
    </row>
    <row r="92" spans="1:135">
      <c r="AJ92" s="64"/>
      <c r="AK92" s="64"/>
      <c r="AL92" s="64"/>
      <c r="AM92" s="64"/>
      <c r="AN92" s="65"/>
      <c r="AP92" s="63"/>
      <c r="AQ92" s="64"/>
      <c r="AR92" s="64"/>
      <c r="AS92" s="64"/>
      <c r="AT92" s="65"/>
      <c r="DF92" s="7"/>
    </row>
    <row r="93" spans="1:135">
      <c r="AQ93" s="18" t="s">
        <v>75</v>
      </c>
      <c r="AS93" s="18" t="s">
        <v>75</v>
      </c>
      <c r="AT93" s="17" t="s">
        <v>75</v>
      </c>
      <c r="AZ93" s="17" t="s">
        <v>75</v>
      </c>
      <c r="BF93" s="17" t="s">
        <v>75</v>
      </c>
      <c r="DF93" s="7"/>
    </row>
    <row r="94" spans="1:135">
      <c r="F94" s="98"/>
      <c r="H94" s="98"/>
      <c r="J94" s="98"/>
      <c r="L94" s="98"/>
      <c r="DF94" s="7"/>
    </row>
    <row r="95" spans="1:135">
      <c r="F95" s="98"/>
      <c r="H95" s="98"/>
      <c r="J95" s="98"/>
      <c r="L95" s="98"/>
      <c r="DF95" s="7"/>
    </row>
    <row r="96" spans="1:135">
      <c r="F96" s="98"/>
      <c r="H96" s="98"/>
      <c r="J96" s="98"/>
      <c r="L96" s="98"/>
      <c r="DF96" s="7"/>
    </row>
  </sheetData>
  <autoFilter ref="A4:DE91">
    <sortState ref="A4:CE88">
      <sortCondition ref="C3:C88"/>
    </sortState>
  </autoFilter>
  <mergeCells count="13">
    <mergeCell ref="DQ3:DS3"/>
    <mergeCell ref="BP3:BY3"/>
    <mergeCell ref="CA3:CG3"/>
    <mergeCell ref="CI3:CO3"/>
    <mergeCell ref="CQ3:CW3"/>
    <mergeCell ref="CY3:DE3"/>
    <mergeCell ref="DG3:DM3"/>
    <mergeCell ref="A1:D2"/>
    <mergeCell ref="AJ3:AN3"/>
    <mergeCell ref="AP3:AT3"/>
    <mergeCell ref="AV3:AZ3"/>
    <mergeCell ref="BB3:BF3"/>
    <mergeCell ref="BH3:BN3"/>
  </mergeCells>
  <conditionalFormatting sqref="AJ92:AN92">
    <cfRule type="dataBar" priority="38">
      <dataBar>
        <cfvo type="percent" val="0"/>
        <cfvo type="formula" val="SUM(#REF!)"/>
        <color rgb="FF638EC6"/>
      </dataBar>
      <extLst>
        <ext xmlns:x14="http://schemas.microsoft.com/office/spreadsheetml/2009/9/main" uri="{B025F937-C7B1-47D3-B67F-A62EFF666E3E}">
          <x14:id>{2863A47F-8A1D-9D42-A3F3-4757A7BC2B80}</x14:id>
        </ext>
      </extLst>
    </cfRule>
  </conditionalFormatting>
  <conditionalFormatting sqref="AO58">
    <cfRule type="colorScale" priority="37">
      <colorScale>
        <cfvo type="min"/>
        <cfvo type="percentile" val="50"/>
        <cfvo type="max"/>
        <color rgb="FFFF7128"/>
        <color rgb="FFFFEB84"/>
        <color rgb="FF63BE7B"/>
      </colorScale>
    </cfRule>
  </conditionalFormatting>
  <conditionalFormatting sqref="AP92:AT92">
    <cfRule type="dataBar" priority="36">
      <dataBar>
        <cfvo type="percent" val="0"/>
        <cfvo type="formula" val="SUM(#REF!)"/>
        <color rgb="FF638EC6"/>
      </dataBar>
      <extLst>
        <ext xmlns:x14="http://schemas.microsoft.com/office/spreadsheetml/2009/9/main" uri="{B025F937-C7B1-47D3-B67F-A62EFF666E3E}">
          <x14:id>{F30401A3-8A42-F949-BE29-F9FCE394A641}</x14:id>
        </ext>
      </extLst>
    </cfRule>
  </conditionalFormatting>
  <conditionalFormatting sqref="AU58">
    <cfRule type="colorScale" priority="35">
      <colorScale>
        <cfvo type="min"/>
        <cfvo type="percentile" val="50"/>
        <cfvo type="max"/>
        <color rgb="FFFF7128"/>
        <color rgb="FFFFEB84"/>
        <color rgb="FF63BE7B"/>
      </colorScale>
    </cfRule>
  </conditionalFormatting>
  <conditionalFormatting sqref="CY91:DE91">
    <cfRule type="colorScale" priority="13">
      <colorScale>
        <cfvo type="min"/>
        <cfvo type="percentile" val="50"/>
        <cfvo type="max"/>
        <color rgb="FFFF0000"/>
        <color rgb="FFFFEB84"/>
        <color rgb="FF3366FF"/>
      </colorScale>
    </cfRule>
  </conditionalFormatting>
  <conditionalFormatting sqref="N91">
    <cfRule type="colorScale" priority="14">
      <colorScale>
        <cfvo type="min"/>
        <cfvo type="percentile" val="50"/>
        <cfvo type="max"/>
        <color rgb="FFFF0000"/>
        <color rgb="FFFFEB84"/>
        <color rgb="FF3366FF"/>
      </colorScale>
    </cfRule>
  </conditionalFormatting>
  <conditionalFormatting sqref="F91">
    <cfRule type="colorScale" priority="15">
      <colorScale>
        <cfvo type="min"/>
        <cfvo type="percentile" val="50"/>
        <cfvo type="max"/>
        <color rgb="FFFF0000"/>
        <color rgb="FFFFEB84"/>
        <color rgb="FF3366FF"/>
      </colorScale>
    </cfRule>
  </conditionalFormatting>
  <conditionalFormatting sqref="H91">
    <cfRule type="colorScale" priority="16">
      <colorScale>
        <cfvo type="min"/>
        <cfvo type="percentile" val="50"/>
        <cfvo type="max"/>
        <color rgb="FFFF0000"/>
        <color rgb="FFFFEB84"/>
        <color rgb="FF3366FF"/>
      </colorScale>
    </cfRule>
  </conditionalFormatting>
  <conditionalFormatting sqref="CI91:CO91">
    <cfRule type="colorScale" priority="17">
      <colorScale>
        <cfvo type="min"/>
        <cfvo type="percentile" val="50"/>
        <cfvo type="max"/>
        <color rgb="FFFF0000"/>
        <color rgb="FFFFEB84"/>
        <color rgb="FF3366FF"/>
      </colorScale>
    </cfRule>
  </conditionalFormatting>
  <conditionalFormatting sqref="CQ91:CW91">
    <cfRule type="colorScale" priority="18">
      <colorScale>
        <cfvo type="min"/>
        <cfvo type="percentile" val="50"/>
        <cfvo type="max"/>
        <color rgb="FFFF0000"/>
        <color rgb="FFFFEB84"/>
        <color rgb="FF3366FF"/>
      </colorScale>
    </cfRule>
  </conditionalFormatting>
  <conditionalFormatting sqref="AJ91:AN91">
    <cfRule type="colorScale" priority="19">
      <colorScale>
        <cfvo type="min"/>
        <cfvo type="percentile" val="50"/>
        <cfvo type="max"/>
        <color rgb="FFFF0000"/>
        <color rgb="FFFFEB84"/>
        <color rgb="FF3366FF"/>
      </colorScale>
    </cfRule>
  </conditionalFormatting>
  <conditionalFormatting sqref="AV91:AZ91">
    <cfRule type="colorScale" priority="20">
      <colorScale>
        <cfvo type="min"/>
        <cfvo type="percentile" val="50"/>
        <cfvo type="max"/>
        <color rgb="FFFF0000"/>
        <color rgb="FFFFEB84"/>
        <color rgb="FF3366FF"/>
      </colorScale>
    </cfRule>
  </conditionalFormatting>
  <conditionalFormatting sqref="CA91:CG91">
    <cfRule type="colorScale" priority="21">
      <colorScale>
        <cfvo type="min"/>
        <cfvo type="percentile" val="50"/>
        <cfvo type="max"/>
        <color rgb="FFFF0000"/>
        <color rgb="FFFFEB84"/>
        <color rgb="FF3366FF"/>
      </colorScale>
    </cfRule>
  </conditionalFormatting>
  <conditionalFormatting sqref="BP91:BY91">
    <cfRule type="colorScale" priority="22">
      <colorScale>
        <cfvo type="min"/>
        <cfvo type="percentile" val="50"/>
        <cfvo type="max"/>
        <color rgb="FFFF0000"/>
        <color rgb="FFFFEB84"/>
        <color rgb="FF3366FF"/>
      </colorScale>
    </cfRule>
  </conditionalFormatting>
  <conditionalFormatting sqref="P91">
    <cfRule type="colorScale" priority="23">
      <colorScale>
        <cfvo type="min"/>
        <cfvo type="percentile" val="50"/>
        <cfvo type="max"/>
        <color rgb="FFFF0000"/>
        <color rgb="FFFFEB84"/>
        <color rgb="FF3366FF"/>
      </colorScale>
    </cfRule>
  </conditionalFormatting>
  <conditionalFormatting sqref="BH91:BN91">
    <cfRule type="colorScale" priority="24">
      <colorScale>
        <cfvo type="min"/>
        <cfvo type="percentile" val="50"/>
        <cfvo type="max"/>
        <color rgb="FFFF0000"/>
        <color rgb="FFFFEB84"/>
        <color rgb="FF3366FF"/>
      </colorScale>
    </cfRule>
  </conditionalFormatting>
  <conditionalFormatting sqref="T91">
    <cfRule type="colorScale" priority="25">
      <colorScale>
        <cfvo type="min"/>
        <cfvo type="percentile" val="50"/>
        <cfvo type="max"/>
        <color rgb="FFFF0000"/>
        <color rgb="FFFFEB84"/>
        <color rgb="FF3366FF"/>
      </colorScale>
    </cfRule>
  </conditionalFormatting>
  <conditionalFormatting sqref="BB91:BF91">
    <cfRule type="colorScale" priority="26">
      <colorScale>
        <cfvo type="min"/>
        <cfvo type="percentile" val="50"/>
        <cfvo type="max"/>
        <color rgb="FFFF0000"/>
        <color rgb="FFFFEB84"/>
        <color rgb="FF3366FF"/>
      </colorScale>
    </cfRule>
  </conditionalFormatting>
  <conditionalFormatting sqref="Z91">
    <cfRule type="colorScale" priority="27">
      <colorScale>
        <cfvo type="min"/>
        <cfvo type="percentile" val="50"/>
        <cfvo type="max"/>
        <color rgb="FFFF0000"/>
        <color rgb="FFFFEB84"/>
        <color rgb="FF3366FF"/>
      </colorScale>
    </cfRule>
  </conditionalFormatting>
  <conditionalFormatting sqref="AB91">
    <cfRule type="colorScale" priority="28">
      <colorScale>
        <cfvo type="min"/>
        <cfvo type="percentile" val="50"/>
        <cfvo type="max"/>
        <color rgb="FFFF0000"/>
        <color rgb="FFFFEB84"/>
        <color rgb="FF3366FF"/>
      </colorScale>
    </cfRule>
  </conditionalFormatting>
  <conditionalFormatting sqref="DG91:DM91">
    <cfRule type="colorScale" priority="29">
      <colorScale>
        <cfvo type="min"/>
        <cfvo type="percentile" val="50"/>
        <cfvo type="max"/>
        <color rgb="FFFF0000"/>
        <color rgb="FFFFEB84"/>
        <color rgb="FF3366FF"/>
      </colorScale>
    </cfRule>
  </conditionalFormatting>
  <conditionalFormatting sqref="AP91:AT91">
    <cfRule type="colorScale" priority="30">
      <colorScale>
        <cfvo type="min"/>
        <cfvo type="percentile" val="50"/>
        <cfvo type="max"/>
        <color rgb="FFFF0000"/>
        <color rgb="FFFFEB84"/>
        <color rgb="FF3366FF"/>
      </colorScale>
    </cfRule>
  </conditionalFormatting>
  <conditionalFormatting sqref="J91">
    <cfRule type="colorScale" priority="31">
      <colorScale>
        <cfvo type="min"/>
        <cfvo type="percentile" val="50"/>
        <cfvo type="max"/>
        <color rgb="FFFF0000"/>
        <color rgb="FFFFEB84"/>
        <color rgb="FF3366FF"/>
      </colorScale>
    </cfRule>
  </conditionalFormatting>
  <conditionalFormatting sqref="V91">
    <cfRule type="colorScale" priority="32">
      <colorScale>
        <cfvo type="min"/>
        <cfvo type="percentile" val="50"/>
        <cfvo type="max"/>
        <color rgb="FFFF0000"/>
        <color rgb="FFFFEB84"/>
        <color rgb="FF3366FF"/>
      </colorScale>
    </cfRule>
  </conditionalFormatting>
  <conditionalFormatting sqref="DO91">
    <cfRule type="colorScale" priority="33">
      <colorScale>
        <cfvo type="min"/>
        <cfvo type="percentile" val="50"/>
        <cfvo type="max"/>
        <color rgb="FFFF0000"/>
        <color rgb="FFFFEB84"/>
        <color rgb="FF3366FF"/>
      </colorScale>
    </cfRule>
  </conditionalFormatting>
  <conditionalFormatting sqref="R91">
    <cfRule type="colorScale" priority="34">
      <colorScale>
        <cfvo type="min"/>
        <cfvo type="percentile" val="50"/>
        <cfvo type="max"/>
        <color rgb="FFFF0000"/>
        <color rgb="FFFFEB84"/>
        <color rgb="FF3366FF"/>
      </colorScale>
    </cfRule>
  </conditionalFormatting>
  <conditionalFormatting sqref="X91">
    <cfRule type="colorScale" priority="12">
      <colorScale>
        <cfvo type="min"/>
        <cfvo type="percentile" val="50"/>
        <cfvo type="max"/>
        <color rgb="FFFF0000"/>
        <color rgb="FFFFEB84"/>
        <color rgb="FF3366FF"/>
      </colorScale>
    </cfRule>
  </conditionalFormatting>
  <conditionalFormatting sqref="AH91">
    <cfRule type="colorScale" priority="10">
      <colorScale>
        <cfvo type="min"/>
        <cfvo type="percentile" val="50"/>
        <cfvo type="max"/>
        <color rgb="FFFF0000"/>
        <color rgb="FFFFEB84"/>
        <color rgb="FF0070C0"/>
      </colorScale>
    </cfRule>
    <cfRule type="colorScale" priority="11">
      <colorScale>
        <cfvo type="min"/>
        <cfvo type="percentile" val="50"/>
        <cfvo type="max"/>
        <color rgb="FFFF0000"/>
        <color rgb="FFFFEB84"/>
        <color rgb="FF3366FF"/>
      </colorScale>
    </cfRule>
  </conditionalFormatting>
  <conditionalFormatting sqref="AD91">
    <cfRule type="colorScale" priority="8">
      <colorScale>
        <cfvo type="min"/>
        <cfvo type="percentile" val="50"/>
        <cfvo type="max"/>
        <color rgb="FFFF0000"/>
        <color rgb="FFFFEB84"/>
        <color rgb="FF0070C0"/>
      </colorScale>
    </cfRule>
    <cfRule type="colorScale" priority="9">
      <colorScale>
        <cfvo type="min"/>
        <cfvo type="percentile" val="50"/>
        <cfvo type="max"/>
        <color rgb="FFFF0000"/>
        <color rgb="FFFFEB84"/>
        <color rgb="FF3366FF"/>
      </colorScale>
    </cfRule>
  </conditionalFormatting>
  <conditionalFormatting sqref="DQ91:DS91">
    <cfRule type="colorScale" priority="7">
      <colorScale>
        <cfvo type="min"/>
        <cfvo type="percentile" val="50"/>
        <cfvo type="max"/>
        <color rgb="FFFF0000"/>
        <color rgb="FFFFEB84"/>
        <color rgb="FF3366FF"/>
      </colorScale>
    </cfRule>
  </conditionalFormatting>
  <conditionalFormatting sqref="AF91">
    <cfRule type="colorScale" priority="5">
      <colorScale>
        <cfvo type="min"/>
        <cfvo type="percentile" val="50"/>
        <cfvo type="max"/>
        <color rgb="FFFF0000"/>
        <color rgb="FFFFEB84"/>
        <color rgb="FF0070C0"/>
      </colorScale>
    </cfRule>
    <cfRule type="colorScale" priority="6">
      <colorScale>
        <cfvo type="min"/>
        <cfvo type="percentile" val="50"/>
        <cfvo type="max"/>
        <color rgb="FFFF0000"/>
        <color rgb="FFFFEB84"/>
        <color rgb="FF3366FF"/>
      </colorScale>
    </cfRule>
  </conditionalFormatting>
  <conditionalFormatting sqref="DY91:EA91">
    <cfRule type="colorScale" priority="4">
      <colorScale>
        <cfvo type="min"/>
        <cfvo type="percentile" val="50"/>
        <cfvo type="max"/>
        <color rgb="FFFF0000"/>
        <color rgb="FFFFEB84"/>
        <color rgb="FF3366FF"/>
      </colorScale>
    </cfRule>
  </conditionalFormatting>
  <conditionalFormatting sqref="EC91:EE91">
    <cfRule type="colorScale" priority="3">
      <colorScale>
        <cfvo type="min"/>
        <cfvo type="percentile" val="50"/>
        <cfvo type="max"/>
        <color rgb="FFFF0000"/>
        <color rgb="FFFFEB84"/>
        <color rgb="FF3366FF"/>
      </colorScale>
    </cfRule>
  </conditionalFormatting>
  <conditionalFormatting sqref="DU91:DW91">
    <cfRule type="colorScale" priority="2">
      <colorScale>
        <cfvo type="min"/>
        <cfvo type="percentile" val="50"/>
        <cfvo type="max"/>
        <color rgb="FFFF0000"/>
        <color rgb="FFFFEB84"/>
        <color rgb="FF3366FF"/>
      </colorScale>
    </cfRule>
  </conditionalFormatting>
  <conditionalFormatting sqref="L91">
    <cfRule type="colorScale" priority="1">
      <colorScale>
        <cfvo type="min"/>
        <cfvo type="percentile" val="50"/>
        <cfvo type="max"/>
        <color rgb="FFFF0000"/>
        <color rgb="FFFFEB84"/>
        <color rgb="FF3366FF"/>
      </colorScale>
    </cfRule>
  </conditionalFormatting>
  <conditionalFormatting sqref="CY5:DE90">
    <cfRule type="colorScale" priority="39">
      <colorScale>
        <cfvo type="min"/>
        <cfvo type="percentile" val="50"/>
        <cfvo type="max"/>
        <color rgb="FFFF0000"/>
        <color rgb="FFFFEB84"/>
        <color rgb="FF3366FF"/>
      </colorScale>
    </cfRule>
  </conditionalFormatting>
  <conditionalFormatting sqref="N5:N90">
    <cfRule type="colorScale" priority="40">
      <colorScale>
        <cfvo type="min"/>
        <cfvo type="percentile" val="50"/>
        <cfvo type="max"/>
        <color rgb="FFFF0000"/>
        <color rgb="FFFFEB84"/>
        <color rgb="FF3366FF"/>
      </colorScale>
    </cfRule>
  </conditionalFormatting>
  <conditionalFormatting sqref="F5:F90">
    <cfRule type="colorScale" priority="41">
      <colorScale>
        <cfvo type="min"/>
        <cfvo type="percentile" val="50"/>
        <cfvo type="max"/>
        <color rgb="FFFF0000"/>
        <color rgb="FFFFEB84"/>
        <color rgb="FF3366FF"/>
      </colorScale>
    </cfRule>
  </conditionalFormatting>
  <conditionalFormatting sqref="H5:H90">
    <cfRule type="colorScale" priority="42">
      <colorScale>
        <cfvo type="min"/>
        <cfvo type="percentile" val="50"/>
        <cfvo type="max"/>
        <color rgb="FFFF0000"/>
        <color rgb="FFFFEB84"/>
        <color rgb="FF3366FF"/>
      </colorScale>
    </cfRule>
  </conditionalFormatting>
  <conditionalFormatting sqref="CI5:CO90">
    <cfRule type="colorScale" priority="43">
      <colorScale>
        <cfvo type="min"/>
        <cfvo type="percentile" val="50"/>
        <cfvo type="max"/>
        <color rgb="FFFF0000"/>
        <color rgb="FFFFEB84"/>
        <color rgb="FF3366FF"/>
      </colorScale>
    </cfRule>
  </conditionalFormatting>
  <conditionalFormatting sqref="CQ5:CW90">
    <cfRule type="colorScale" priority="44">
      <colorScale>
        <cfvo type="min"/>
        <cfvo type="percentile" val="50"/>
        <cfvo type="max"/>
        <color rgb="FFFF0000"/>
        <color rgb="FFFFEB84"/>
        <color rgb="FF3366FF"/>
      </colorScale>
    </cfRule>
  </conditionalFormatting>
  <conditionalFormatting sqref="AJ5:AN90">
    <cfRule type="colorScale" priority="45">
      <colorScale>
        <cfvo type="min"/>
        <cfvo type="percentile" val="50"/>
        <cfvo type="max"/>
        <color rgb="FFFF0000"/>
        <color rgb="FFFFEB84"/>
        <color rgb="FF3366FF"/>
      </colorScale>
    </cfRule>
  </conditionalFormatting>
  <conditionalFormatting sqref="AV5:AZ90">
    <cfRule type="colorScale" priority="46">
      <colorScale>
        <cfvo type="min"/>
        <cfvo type="percentile" val="50"/>
        <cfvo type="max"/>
        <color rgb="FFFF0000"/>
        <color rgb="FFFFEB84"/>
        <color rgb="FF3366FF"/>
      </colorScale>
    </cfRule>
  </conditionalFormatting>
  <conditionalFormatting sqref="CA5:CG90">
    <cfRule type="colorScale" priority="47">
      <colorScale>
        <cfvo type="min"/>
        <cfvo type="percentile" val="50"/>
        <cfvo type="max"/>
        <color rgb="FFFF0000"/>
        <color rgb="FFFFEB84"/>
        <color rgb="FF3366FF"/>
      </colorScale>
    </cfRule>
  </conditionalFormatting>
  <conditionalFormatting sqref="BP5:BY90">
    <cfRule type="colorScale" priority="48">
      <colorScale>
        <cfvo type="min"/>
        <cfvo type="percentile" val="50"/>
        <cfvo type="max"/>
        <color rgb="FFFF0000"/>
        <color rgb="FFFFEB84"/>
        <color rgb="FF3366FF"/>
      </colorScale>
    </cfRule>
  </conditionalFormatting>
  <conditionalFormatting sqref="P5:P90">
    <cfRule type="colorScale" priority="49">
      <colorScale>
        <cfvo type="min"/>
        <cfvo type="percentile" val="50"/>
        <cfvo type="max"/>
        <color rgb="FFFF0000"/>
        <color rgb="FFFFEB84"/>
        <color rgb="FF3366FF"/>
      </colorScale>
    </cfRule>
  </conditionalFormatting>
  <conditionalFormatting sqref="BH5:BN90">
    <cfRule type="colorScale" priority="50">
      <colorScale>
        <cfvo type="min"/>
        <cfvo type="percentile" val="50"/>
        <cfvo type="max"/>
        <color rgb="FFFF0000"/>
        <color rgb="FFFFEB84"/>
        <color rgb="FF3366FF"/>
      </colorScale>
    </cfRule>
  </conditionalFormatting>
  <conditionalFormatting sqref="T5:T90">
    <cfRule type="colorScale" priority="51">
      <colorScale>
        <cfvo type="min"/>
        <cfvo type="percentile" val="50"/>
        <cfvo type="max"/>
        <color rgb="FFFF0000"/>
        <color rgb="FFFFEB84"/>
        <color rgb="FF3366FF"/>
      </colorScale>
    </cfRule>
  </conditionalFormatting>
  <conditionalFormatting sqref="BB5:BF90">
    <cfRule type="colorScale" priority="52">
      <colorScale>
        <cfvo type="min"/>
        <cfvo type="percentile" val="50"/>
        <cfvo type="max"/>
        <color rgb="FFFF0000"/>
        <color rgb="FFFFEB84"/>
        <color rgb="FF3366FF"/>
      </colorScale>
    </cfRule>
  </conditionalFormatting>
  <conditionalFormatting sqref="Z5:Z90">
    <cfRule type="colorScale" priority="53">
      <colorScale>
        <cfvo type="min"/>
        <cfvo type="percentile" val="50"/>
        <cfvo type="max"/>
        <color rgb="FFFF0000"/>
        <color rgb="FFFFEB84"/>
        <color rgb="FF3366FF"/>
      </colorScale>
    </cfRule>
  </conditionalFormatting>
  <conditionalFormatting sqref="AB5:AB90">
    <cfRule type="colorScale" priority="54">
      <colorScale>
        <cfvo type="min"/>
        <cfvo type="percentile" val="50"/>
        <cfvo type="max"/>
        <color rgb="FFFF0000"/>
        <color rgb="FFFFEB84"/>
        <color rgb="FF3366FF"/>
      </colorScale>
    </cfRule>
  </conditionalFormatting>
  <conditionalFormatting sqref="DG5:DM90">
    <cfRule type="colorScale" priority="55">
      <colorScale>
        <cfvo type="min"/>
        <cfvo type="percentile" val="50"/>
        <cfvo type="max"/>
        <color rgb="FFFF0000"/>
        <color rgb="FFFFEB84"/>
        <color rgb="FF3366FF"/>
      </colorScale>
    </cfRule>
  </conditionalFormatting>
  <conditionalFormatting sqref="AP5:AT90">
    <cfRule type="colorScale" priority="56">
      <colorScale>
        <cfvo type="min"/>
        <cfvo type="percentile" val="50"/>
        <cfvo type="max"/>
        <color rgb="FFFF0000"/>
        <color rgb="FFFFEB84"/>
        <color rgb="FF3366FF"/>
      </colorScale>
    </cfRule>
  </conditionalFormatting>
  <conditionalFormatting sqref="J5:J90">
    <cfRule type="colorScale" priority="57">
      <colorScale>
        <cfvo type="min"/>
        <cfvo type="percentile" val="50"/>
        <cfvo type="max"/>
        <color rgb="FFFF0000"/>
        <color rgb="FFFFEB84"/>
        <color rgb="FF3366FF"/>
      </colorScale>
    </cfRule>
  </conditionalFormatting>
  <conditionalFormatting sqref="V5:V90">
    <cfRule type="colorScale" priority="58">
      <colorScale>
        <cfvo type="min"/>
        <cfvo type="percentile" val="50"/>
        <cfvo type="max"/>
        <color rgb="FFFF0000"/>
        <color rgb="FFFFEB84"/>
        <color rgb="FF3366FF"/>
      </colorScale>
    </cfRule>
  </conditionalFormatting>
  <conditionalFormatting sqref="DO5:DO90">
    <cfRule type="colorScale" priority="59">
      <colorScale>
        <cfvo type="min"/>
        <cfvo type="percentile" val="50"/>
        <cfvo type="max"/>
        <color rgb="FFFF0000"/>
        <color rgb="FFFFEB84"/>
        <color rgb="FF3366FF"/>
      </colorScale>
    </cfRule>
  </conditionalFormatting>
  <conditionalFormatting sqref="R5:R90">
    <cfRule type="colorScale" priority="60">
      <colorScale>
        <cfvo type="min"/>
        <cfvo type="percentile" val="50"/>
        <cfvo type="max"/>
        <color rgb="FFFF0000"/>
        <color rgb="FFFFEB84"/>
        <color rgb="FF3366FF"/>
      </colorScale>
    </cfRule>
  </conditionalFormatting>
  <conditionalFormatting sqref="X5:X90">
    <cfRule type="colorScale" priority="61">
      <colorScale>
        <cfvo type="min"/>
        <cfvo type="percentile" val="50"/>
        <cfvo type="max"/>
        <color rgb="FFFF0000"/>
        <color rgb="FFFFEB84"/>
        <color rgb="FF3366FF"/>
      </colorScale>
    </cfRule>
  </conditionalFormatting>
  <conditionalFormatting sqref="AH5:AH90">
    <cfRule type="colorScale" priority="62">
      <colorScale>
        <cfvo type="min"/>
        <cfvo type="percentile" val="50"/>
        <cfvo type="max"/>
        <color rgb="FFFF0000"/>
        <color rgb="FFFFEB84"/>
        <color rgb="FF3366FF"/>
      </colorScale>
    </cfRule>
  </conditionalFormatting>
  <conditionalFormatting sqref="AD5:AD90">
    <cfRule type="colorScale" priority="63">
      <colorScale>
        <cfvo type="min"/>
        <cfvo type="percentile" val="50"/>
        <cfvo type="max"/>
        <color rgb="FFFF0000"/>
        <color rgb="FFFFEB84"/>
        <color rgb="FF3366FF"/>
      </colorScale>
    </cfRule>
  </conditionalFormatting>
  <conditionalFormatting sqref="DQ5:DS90">
    <cfRule type="colorScale" priority="64">
      <colorScale>
        <cfvo type="min"/>
        <cfvo type="percentile" val="50"/>
        <cfvo type="max"/>
        <color rgb="FFFF0000"/>
        <color rgb="FFFFEB84"/>
        <color rgb="FF3366FF"/>
      </colorScale>
    </cfRule>
  </conditionalFormatting>
  <conditionalFormatting sqref="AF5:AF90">
    <cfRule type="colorScale" priority="65">
      <colorScale>
        <cfvo type="min"/>
        <cfvo type="percentile" val="50"/>
        <cfvo type="max"/>
        <color rgb="FFFF0000"/>
        <color rgb="FFFFEB84"/>
        <color rgb="FF3366FF"/>
      </colorScale>
    </cfRule>
  </conditionalFormatting>
  <conditionalFormatting sqref="DY5:EA90">
    <cfRule type="colorScale" priority="66">
      <colorScale>
        <cfvo type="min"/>
        <cfvo type="percentile" val="50"/>
        <cfvo type="max"/>
        <color rgb="FFFF0000"/>
        <color rgb="FFFFEB84"/>
        <color rgb="FF3366FF"/>
      </colorScale>
    </cfRule>
  </conditionalFormatting>
  <conditionalFormatting sqref="EC5:EE90">
    <cfRule type="colorScale" priority="67">
      <colorScale>
        <cfvo type="min"/>
        <cfvo type="percentile" val="50"/>
        <cfvo type="max"/>
        <color rgb="FFFF0000"/>
        <color rgb="FFFFEB84"/>
        <color rgb="FF3366FF"/>
      </colorScale>
    </cfRule>
  </conditionalFormatting>
  <conditionalFormatting sqref="DU5:DW90">
    <cfRule type="colorScale" priority="68">
      <colorScale>
        <cfvo type="min"/>
        <cfvo type="percentile" val="50"/>
        <cfvo type="max"/>
        <color rgb="FFFF0000"/>
        <color rgb="FFFFEB84"/>
        <color rgb="FF3366FF"/>
      </colorScale>
    </cfRule>
  </conditionalFormatting>
  <conditionalFormatting sqref="L5:L90">
    <cfRule type="colorScale" priority="69">
      <colorScale>
        <cfvo type="min"/>
        <cfvo type="percentile" val="50"/>
        <cfvo type="max"/>
        <color rgb="FFFF0000"/>
        <color rgb="FFFFEB84"/>
        <color rgb="FF3366FF"/>
      </colorScale>
    </cfRule>
  </conditionalFormatting>
  <pageMargins left="0.7" right="0.7" top="0.75" bottom="0.75" header="0.3" footer="0.3"/>
  <pageSetup scale="41" orientation="landscape"/>
  <legacyDrawing r:id="rId1"/>
  <extLst>
    <ext xmlns:x14="http://schemas.microsoft.com/office/spreadsheetml/2009/9/main" uri="{78C0D931-6437-407d-A8EE-F0AAD7539E65}">
      <x14:conditionalFormattings>
        <x14:conditionalFormatting xmlns:xm="http://schemas.microsoft.com/office/excel/2006/main">
          <x14:cfRule type="dataBar" id="{2863A47F-8A1D-9D42-A3F3-4757A7BC2B80}">
            <x14:dataBar minLength="0" maxLength="100" gradient="0">
              <x14:cfvo type="percent">
                <xm:f>0</xm:f>
              </x14:cfvo>
              <x14:cfvo type="formula">
                <xm:f>SUM(#REF!)</xm:f>
              </x14:cfvo>
              <x14:negativeFillColor rgb="FFFF0000"/>
              <x14:axisColor rgb="FF000000"/>
            </x14:dataBar>
          </x14:cfRule>
          <xm:sqref>AJ92:AN92</xm:sqref>
        </x14:conditionalFormatting>
        <x14:conditionalFormatting xmlns:xm="http://schemas.microsoft.com/office/excel/2006/main">
          <x14:cfRule type="dataBar" id="{F30401A3-8A42-F949-BE29-F9FCE394A641}">
            <x14:dataBar minLength="0" maxLength="100" gradient="0">
              <x14:cfvo type="percent">
                <xm:f>0</xm:f>
              </x14:cfvo>
              <x14:cfvo type="formula">
                <xm:f>SUM(#REF!)</xm:f>
              </x14:cfvo>
              <x14:negativeFillColor rgb="FFFF0000"/>
              <x14:axisColor rgb="FF000000"/>
            </x14:dataBar>
          </x14:cfRule>
          <xm:sqref>AP92:AT92</xm:sqref>
        </x14:conditionalFormatting>
      </x14:conditionalFormattings>
    </ex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enableFormatConditionsCalculation="0"/>
  <dimension ref="A1:N216"/>
  <sheetViews>
    <sheetView workbookViewId="0">
      <selection activeCell="F65" sqref="F65"/>
    </sheetView>
  </sheetViews>
  <sheetFormatPr baseColWidth="10" defaultColWidth="11.5" defaultRowHeight="12" x14ac:dyDescent="0"/>
  <cols>
    <col min="2" max="2" width="21.1640625" customWidth="1"/>
    <col min="5" max="5" width="20.6640625" customWidth="1"/>
    <col min="6" max="6" width="14.83203125" customWidth="1"/>
    <col min="7" max="7" width="15.5" customWidth="1"/>
    <col min="10" max="10" width="3.83203125" customWidth="1"/>
    <col min="12" max="12" width="2.6640625" customWidth="1"/>
    <col min="14" max="14" width="51.83203125" bestFit="1" customWidth="1"/>
  </cols>
  <sheetData>
    <row r="1" spans="1:8">
      <c r="F1" t="s">
        <v>345</v>
      </c>
      <c r="G1" t="s">
        <v>346</v>
      </c>
    </row>
    <row r="2" spans="1:8">
      <c r="E2" t="s">
        <v>347</v>
      </c>
      <c r="F2" s="99">
        <v>11</v>
      </c>
      <c r="G2" s="99">
        <v>117</v>
      </c>
    </row>
    <row r="4" spans="1:8">
      <c r="D4" s="54" t="s">
        <v>348</v>
      </c>
      <c r="E4" t="str">
        <f>F6&amp;" vs "&amp;G6</f>
        <v>EI 2015-2030 CO2 Emissions (MMT) vs Total Cost (B$) Med</v>
      </c>
    </row>
    <row r="6" spans="1:8" ht="63" customHeight="1">
      <c r="A6" s="100" t="s">
        <v>6</v>
      </c>
      <c r="B6" s="100" t="s">
        <v>33</v>
      </c>
      <c r="C6" s="100" t="s">
        <v>349</v>
      </c>
      <c r="D6" s="101" t="s">
        <v>350</v>
      </c>
      <c r="E6" s="100" t="s">
        <v>351</v>
      </c>
      <c r="F6" s="101" t="str">
        <f>INDEX(Clusters!$F1:$FA1,1,ClusterXY!F$2)</f>
        <v>EI 2015-2030 CO2 Emissions (MMT)</v>
      </c>
      <c r="G6" s="101" t="str">
        <f>INDEX(Clusters!$F1:$FA1,1,ClusterXY!G$2)</f>
        <v>Total Cost (B$) Med</v>
      </c>
    </row>
    <row r="7" spans="1:8" ht="14">
      <c r="A7" s="102" t="s">
        <v>61</v>
      </c>
      <c r="B7" s="102" t="str">
        <f>INDEX(Clusters!$A$5:$A$91,ClusterXY!$C7)</f>
        <v>F1S17 Final BAU</v>
      </c>
      <c r="C7" s="102">
        <f>MATCH(A7,Clusters!$D$5:$D$91,0)</f>
        <v>1</v>
      </c>
      <c r="D7" s="102" t="s">
        <v>75</v>
      </c>
      <c r="E7" s="103" t="str">
        <f>IF(D7="","",B7)</f>
        <v>F1S17 Final BAU</v>
      </c>
      <c r="F7" s="104">
        <f>INDEX(Clusters!$F$5:$FA$91,ClusterXY!$C7,ClusterXY!F$2)</f>
        <v>26030.539999999997</v>
      </c>
      <c r="G7" s="105">
        <f>INDEX(Clusters!$F$5:$FA$91,ClusterXY!$C7,ClusterXY!G$2)</f>
        <v>1823.8278830897518</v>
      </c>
      <c r="H7" s="102" t="s">
        <v>352</v>
      </c>
    </row>
    <row r="8" spans="1:8" ht="14">
      <c r="A8" s="102" t="s">
        <v>72</v>
      </c>
      <c r="B8" s="102" t="str">
        <f>INDEX(Clusters!$A$5:$A$91,ClusterXY!$C8)</f>
        <v>F1S3 BAU</v>
      </c>
      <c r="C8" s="102">
        <f>MATCH(A8,Clusters!$D$5:$D$91,0)</f>
        <v>4</v>
      </c>
      <c r="D8" s="102"/>
      <c r="E8" s="103" t="str">
        <f>IF(D8="","",B8)</f>
        <v/>
      </c>
      <c r="F8" s="104">
        <f>INDEX(Clusters!$F$5:$FA$91,ClusterXY!$C8,ClusterXY!F$2)</f>
        <v>26011.77</v>
      </c>
      <c r="G8" s="105">
        <f>INDEX(Clusters!$F$5:$FA$91,ClusterXY!$C8,ClusterXY!G$2)</f>
        <v>1824.9370859748012</v>
      </c>
      <c r="H8" s="102"/>
    </row>
    <row r="9" spans="1:8" ht="14">
      <c r="A9" s="102" t="s">
        <v>77</v>
      </c>
      <c r="B9" s="102" t="str">
        <f>INDEX(Clusters!$A$5:$A$91,ClusterXY!$C9)</f>
        <v>F1S4 HiLoad</v>
      </c>
      <c r="C9" s="102">
        <f>MATCH(A9,Clusters!$D$5:$D$91,0)</f>
        <v>5</v>
      </c>
      <c r="D9" s="102"/>
      <c r="E9" s="103" t="str">
        <f t="shared" ref="E9:E72" si="0">IF(D9="","",B9)</f>
        <v/>
      </c>
      <c r="F9" s="104">
        <f>INDEX(Clusters!$F$5:$FA$91,ClusterXY!$C9,ClusterXY!F$2)</f>
        <v>28608.12</v>
      </c>
      <c r="G9" s="105">
        <f>INDEX(Clusters!$F$5:$FA$91,ClusterXY!$C9,ClusterXY!G$2)</f>
        <v>2106.5981338805641</v>
      </c>
      <c r="H9" s="102"/>
    </row>
    <row r="10" spans="1:8" ht="14">
      <c r="A10" s="102" t="s">
        <v>81</v>
      </c>
      <c r="B10" s="102" t="str">
        <f>INDEX(Clusters!$A$5:$A$91,ClusterXY!$C10)</f>
        <v>F1S5 LoLoad</v>
      </c>
      <c r="C10" s="102">
        <f>MATCH(A10,Clusters!$D$5:$D$91,0)</f>
        <v>6</v>
      </c>
      <c r="D10" s="102"/>
      <c r="E10" s="103" t="str">
        <f t="shared" si="0"/>
        <v/>
      </c>
      <c r="F10" s="104">
        <f>INDEX(Clusters!$F$5:$FA$91,ClusterXY!$C10,ClusterXY!F$2)</f>
        <v>23193.489999999998</v>
      </c>
      <c r="G10" s="105">
        <f>INDEX(Clusters!$F$5:$FA$91,ClusterXY!$C10,ClusterXY!G$2)</f>
        <v>1587.0285139134583</v>
      </c>
      <c r="H10" s="102"/>
    </row>
    <row r="11" spans="1:8" ht="14">
      <c r="A11" s="102" t="s">
        <v>85</v>
      </c>
      <c r="B11" s="102" t="str">
        <f>INDEX(Clusters!$A$5:$A$91,ClusterXY!$C11)</f>
        <v>F1S6 HiGas</v>
      </c>
      <c r="C11" s="102">
        <f>MATCH(A11,Clusters!$D$5:$D$91,0)</f>
        <v>7</v>
      </c>
      <c r="D11" s="102"/>
      <c r="E11" s="103" t="str">
        <f t="shared" si="0"/>
        <v/>
      </c>
      <c r="F11" s="104">
        <f>INDEX(Clusters!$F$5:$FA$91,ClusterXY!$C11,ClusterXY!F$2)</f>
        <v>29502.649999999998</v>
      </c>
      <c r="G11" s="105">
        <f>INDEX(Clusters!$F$5:$FA$91,ClusterXY!$C11,ClusterXY!G$2)</f>
        <v>1993.7633600198442</v>
      </c>
      <c r="H11" s="102"/>
    </row>
    <row r="12" spans="1:8" ht="14">
      <c r="A12" s="102" t="s">
        <v>89</v>
      </c>
      <c r="B12" s="102" t="str">
        <f>INDEX(Clusters!$A$5:$A$91,ClusterXY!$C12)</f>
        <v>F1S7 XhiGas</v>
      </c>
      <c r="C12" s="102">
        <f>MATCH(A12,Clusters!$D$5:$D$91,0)</f>
        <v>8</v>
      </c>
      <c r="D12" s="102"/>
      <c r="E12" s="103" t="str">
        <f t="shared" si="0"/>
        <v/>
      </c>
      <c r="F12" s="104">
        <f>INDEX(Clusters!$F$5:$FA$91,ClusterXY!$C12,ClusterXY!F$2)</f>
        <v>29857.239999999994</v>
      </c>
      <c r="G12" s="105">
        <f>INDEX(Clusters!$F$5:$FA$91,ClusterXY!$C12,ClusterXY!G$2)</f>
        <v>2021.2422783606685</v>
      </c>
      <c r="H12" s="102"/>
    </row>
    <row r="13" spans="1:8" ht="14">
      <c r="A13" s="102" t="s">
        <v>93</v>
      </c>
      <c r="B13" s="102" t="str">
        <f>INDEX(Clusters!$A$5:$A$91,ClusterXY!$C13)</f>
        <v>F1S8 XLowRE$</v>
      </c>
      <c r="C13" s="102">
        <f>MATCH(A13,Clusters!$D$5:$D$91,0)</f>
        <v>9</v>
      </c>
      <c r="D13" s="102"/>
      <c r="E13" s="103" t="str">
        <f t="shared" si="0"/>
        <v/>
      </c>
      <c r="F13" s="104">
        <f>INDEX(Clusters!$F$5:$FA$91,ClusterXY!$C13,ClusterXY!F$2)</f>
        <v>25488.279999999995</v>
      </c>
      <c r="G13" s="105">
        <f>INDEX(Clusters!$F$5:$FA$91,ClusterXY!$C13,ClusterXY!G$2)</f>
        <v>1786.4717315811833</v>
      </c>
      <c r="H13" s="102"/>
    </row>
    <row r="14" spans="1:8" ht="14">
      <c r="A14" s="102" t="s">
        <v>97</v>
      </c>
      <c r="B14" s="102" t="str">
        <f>INDEX(Clusters!$A$5:$A$91,ClusterXY!$C14)</f>
        <v>F1S9 HiEERE</v>
      </c>
      <c r="C14" s="102">
        <f>MATCH(A14,Clusters!$D$5:$D$91,0)</f>
        <v>10</v>
      </c>
      <c r="D14" s="102"/>
      <c r="E14" s="103" t="str">
        <f t="shared" si="0"/>
        <v/>
      </c>
      <c r="F14" s="104">
        <f>INDEX(Clusters!$F$5:$FA$91,ClusterXY!$C14,ClusterXY!F$2)</f>
        <v>25235.200000000001</v>
      </c>
      <c r="G14" s="105">
        <f>INDEX(Clusters!$F$5:$FA$91,ClusterXY!$C14,ClusterXY!G$2)</f>
        <v>1779.1219230498541</v>
      </c>
      <c r="H14" s="102"/>
    </row>
    <row r="15" spans="1:8" ht="14">
      <c r="A15" s="102" t="s">
        <v>100</v>
      </c>
      <c r="B15" s="102" t="str">
        <f>INDEX(Clusters!$A$5:$A$91,ClusterXY!$C15)</f>
        <v>F1S10 PHEV</v>
      </c>
      <c r="C15" s="102">
        <f>MATCH(A15,Clusters!$D$5:$D$91,0)</f>
        <v>11</v>
      </c>
      <c r="D15" s="102"/>
      <c r="E15" s="103" t="str">
        <f t="shared" si="0"/>
        <v/>
      </c>
      <c r="F15" s="104">
        <f>INDEX(Clusters!$F$5:$FA$91,ClusterXY!$C15,ClusterXY!F$2)</f>
        <v>26151.400000000005</v>
      </c>
      <c r="G15" s="105">
        <f>INDEX(Clusters!$F$5:$FA$91,ClusterXY!$C15,ClusterXY!G$2)</f>
        <v>1843.9893065003052</v>
      </c>
      <c r="H15" s="102"/>
    </row>
    <row r="16" spans="1:8" ht="14">
      <c r="A16" s="102" t="s">
        <v>103</v>
      </c>
      <c r="B16" s="102" t="str">
        <f>INDEX(Clusters!$A$5:$A$91,ClusterXY!$C16)</f>
        <v>F1S11 LoRE</v>
      </c>
      <c r="C16" s="102">
        <f>MATCH(A16,Clusters!$D$5:$D$91,0)</f>
        <v>12</v>
      </c>
      <c r="D16" s="102"/>
      <c r="E16" s="103" t="str">
        <f t="shared" si="0"/>
        <v/>
      </c>
      <c r="F16" s="104">
        <f>INDEX(Clusters!$F$5:$FA$91,ClusterXY!$C16,ClusterXY!F$2)</f>
        <v>25900.6</v>
      </c>
      <c r="G16" s="105">
        <f>INDEX(Clusters!$F$5:$FA$91,ClusterXY!$C16,ClusterXY!G$2)</f>
        <v>1805.530131113019</v>
      </c>
      <c r="H16" s="102"/>
    </row>
    <row r="17" spans="1:8" ht="14">
      <c r="A17" s="102" t="s">
        <v>106</v>
      </c>
      <c r="B17" s="102" t="str">
        <f>INDEX(Clusters!$A$5:$A$91,ClusterXY!$C17)</f>
        <v>F1S12 DlayEPA</v>
      </c>
      <c r="C17" s="102">
        <f>MATCH(A17,Clusters!$D$5:$D$91,0)</f>
        <v>13</v>
      </c>
      <c r="D17" s="102"/>
      <c r="E17" s="103" t="str">
        <f t="shared" si="0"/>
        <v/>
      </c>
      <c r="F17" s="104">
        <f>INDEX(Clusters!$F$5:$FA$91,ClusterXY!$C17,ClusterXY!F$2)</f>
        <v>27218.19</v>
      </c>
      <c r="G17" s="105">
        <f>INDEX(Clusters!$F$5:$FA$91,ClusterXY!$C17,ClusterXY!G$2)</f>
        <v>1760.3730669467816</v>
      </c>
      <c r="H17" s="102"/>
    </row>
    <row r="18" spans="1:8" ht="14">
      <c r="A18" s="102" t="s">
        <v>109</v>
      </c>
      <c r="B18" s="102" t="str">
        <f>INDEX(Clusters!$A$5:$A$91,ClusterXY!$C18)</f>
        <v>F1S13 LoEERE</v>
      </c>
      <c r="C18" s="102">
        <f>MATCH(A18,Clusters!$D$5:$D$91,0)</f>
        <v>14</v>
      </c>
      <c r="D18" s="102"/>
      <c r="E18" s="103" t="str">
        <f t="shared" si="0"/>
        <v/>
      </c>
      <c r="F18" s="104">
        <f>INDEX(Clusters!$F$5:$FA$91,ClusterXY!$C18,ClusterXY!F$2)</f>
        <v>26939.149999999998</v>
      </c>
      <c r="G18" s="105">
        <f>INDEX(Clusters!$F$5:$FA$91,ClusterXY!$C18,ClusterXY!G$2)</f>
        <v>1877.0423932859144</v>
      </c>
      <c r="H18" s="102"/>
    </row>
    <row r="19" spans="1:8" ht="14">
      <c r="A19" s="102" t="s">
        <v>112</v>
      </c>
      <c r="B19" s="102" t="str">
        <f>INDEX(Clusters!$A$5:$A$91,ClusterXY!$C19)</f>
        <v>F1S14 5yrDlayEPA</v>
      </c>
      <c r="C19" s="102">
        <f>MATCH(A19,Clusters!$D$5:$D$91,0)</f>
        <v>15</v>
      </c>
      <c r="D19" s="102"/>
      <c r="E19" s="103" t="str">
        <f t="shared" si="0"/>
        <v/>
      </c>
      <c r="F19" s="104">
        <f>INDEX(Clusters!$F$5:$FA$91,ClusterXY!$C19,ClusterXY!F$2)</f>
        <v>26585.89</v>
      </c>
      <c r="G19" s="105">
        <f>INDEX(Clusters!$F$5:$FA$91,ClusterXY!$C19,ClusterXY!G$2)</f>
        <v>1800.0607182333272</v>
      </c>
      <c r="H19" s="102"/>
    </row>
    <row r="20" spans="1:8" ht="14">
      <c r="A20" s="102" t="s">
        <v>115</v>
      </c>
      <c r="B20" s="102" t="str">
        <f>INDEX(Clusters!$A$5:$A$91,ClusterXY!$C20)</f>
        <v>F1S15 noPTCnoRPS</v>
      </c>
      <c r="C20" s="102">
        <f>MATCH(A20,Clusters!$D$5:$D$91,0)</f>
        <v>16</v>
      </c>
      <c r="D20" s="102"/>
      <c r="E20" s="103" t="str">
        <f t="shared" si="0"/>
        <v/>
      </c>
      <c r="F20" s="104">
        <f>INDEX(Clusters!$F$5:$FA$91,ClusterXY!$C20,ClusterXY!F$2)</f>
        <v>26496.02</v>
      </c>
      <c r="G20" s="105">
        <f>INDEX(Clusters!$F$5:$FA$91,ClusterXY!$C20,ClusterXY!G$2)</f>
        <v>1812.0096054690473</v>
      </c>
      <c r="H20" s="102"/>
    </row>
    <row r="21" spans="1:8" ht="14">
      <c r="A21" s="102" t="s">
        <v>118</v>
      </c>
      <c r="B21" s="102" t="str">
        <f>INDEX(Clusters!$A$5:$A$91,ClusterXY!$C21)</f>
        <v>F1S16 NoPTC NoRPS HiLoad</v>
      </c>
      <c r="C21" s="102">
        <f>MATCH(A21,Clusters!$D$5:$D$91,0)</f>
        <v>17</v>
      </c>
      <c r="D21" s="102"/>
      <c r="E21" s="103" t="str">
        <f t="shared" si="0"/>
        <v/>
      </c>
      <c r="F21" s="104">
        <f>INDEX(Clusters!$F$5:$FA$91,ClusterXY!$C21,ClusterXY!F$2)</f>
        <v>29093.879999999997</v>
      </c>
      <c r="G21" s="105">
        <f>INDEX(Clusters!$F$5:$FA$91,ClusterXY!$C21,ClusterXY!G$2)</f>
        <v>2086.4602505895004</v>
      </c>
      <c r="H21" s="102"/>
    </row>
    <row r="22" spans="1:8" ht="14">
      <c r="A22" s="102" t="s">
        <v>122</v>
      </c>
      <c r="B22" s="102" t="str">
        <f>INDEX(Clusters!$A$5:$A$91,ClusterXY!$C22)</f>
        <v>F2Base</v>
      </c>
      <c r="C22" s="102">
        <f>MATCH(A22,Clusters!$D$5:$D$91,0)</f>
        <v>19</v>
      </c>
      <c r="D22" s="102"/>
      <c r="E22" s="103" t="str">
        <f t="shared" si="0"/>
        <v/>
      </c>
      <c r="F22" s="104">
        <f>INDEX(Clusters!$F$5:$FA$91,ClusterXY!$C22,ClusterXY!F$2)</f>
        <v>11003.91</v>
      </c>
      <c r="G22" s="105">
        <f>INDEX(Clusters!$F$5:$FA$91,ClusterXY!$C22,ClusterXY!G$2)</f>
        <v>2252.1815480155233</v>
      </c>
      <c r="H22" s="102"/>
    </row>
    <row r="23" spans="1:8" ht="14">
      <c r="A23" s="102" t="s">
        <v>126</v>
      </c>
      <c r="B23" s="102" t="str">
        <f>INDEX(Clusters!$A$5:$A$91,ClusterXY!$C23)</f>
        <v>F2S1 OL75</v>
      </c>
      <c r="C23" s="102">
        <f>MATCH(A23,Clusters!$D$5:$D$91,0)</f>
        <v>20</v>
      </c>
      <c r="D23" s="102"/>
      <c r="E23" s="103" t="str">
        <f t="shared" si="0"/>
        <v/>
      </c>
      <c r="F23" s="104">
        <f>INDEX(Clusters!$F$5:$FA$91,ClusterXY!$C23,ClusterXY!F$2)</f>
        <v>10609.84</v>
      </c>
      <c r="G23" s="105">
        <f>INDEX(Clusters!$F$5:$FA$91,ClusterXY!$C23,ClusterXY!G$2)</f>
        <v>2242.8032364835494</v>
      </c>
      <c r="H23" s="102" t="s">
        <v>353</v>
      </c>
    </row>
    <row r="24" spans="1:8" ht="14">
      <c r="A24" s="102" t="s">
        <v>130</v>
      </c>
      <c r="B24" s="102" t="str">
        <f>INDEX(Clusters!$A$5:$A$91,ClusterXY!$C24)</f>
        <v>F2S2 OL25</v>
      </c>
      <c r="C24" s="102">
        <f>MATCH(A24,Clusters!$D$5:$D$91,0)</f>
        <v>21</v>
      </c>
      <c r="D24" s="102"/>
      <c r="E24" s="103" t="str">
        <f t="shared" si="0"/>
        <v/>
      </c>
      <c r="F24" s="104">
        <f>INDEX(Clusters!$F$5:$FA$91,ClusterXY!$C24,ClusterXY!F$2)</f>
        <v>10105.369999999999</v>
      </c>
      <c r="G24" s="105">
        <f>INDEX(Clusters!$F$5:$FA$91,ClusterXY!$C24,ClusterXY!G$2)</f>
        <v>2233.3436371838134</v>
      </c>
      <c r="H24" s="102" t="s">
        <v>353</v>
      </c>
    </row>
    <row r="25" spans="1:8" ht="14">
      <c r="A25" s="102" t="s">
        <v>134</v>
      </c>
      <c r="B25" s="102" t="str">
        <f>INDEX(Clusters!$A$5:$A$91,ClusterXY!$C25)</f>
        <v>F2S3 50%Fric</v>
      </c>
      <c r="C25" s="102">
        <f>MATCH(A25,Clusters!$D$5:$D$91,0)</f>
        <v>22</v>
      </c>
      <c r="D25" s="102"/>
      <c r="E25" s="103" t="str">
        <f t="shared" si="0"/>
        <v/>
      </c>
      <c r="F25" s="104">
        <f>INDEX(Clusters!$F$5:$FA$91,ClusterXY!$C25,ClusterXY!F$2)</f>
        <v>10301.389999999998</v>
      </c>
      <c r="G25" s="105">
        <f ca="1">INDEX(Clusters!$F$5:$FA$91,ClusterXY!$C25,ClusterXY!G$2)</f>
        <v>2271.0158125127932</v>
      </c>
      <c r="H25" s="102"/>
    </row>
    <row r="26" spans="1:8" ht="14">
      <c r="A26" s="102" t="s">
        <v>138</v>
      </c>
      <c r="B26" s="102" t="str">
        <f>INDEX(Clusters!$A$5:$A$91,ClusterXY!$C26)</f>
        <v>F2S4 HiLoad</v>
      </c>
      <c r="C26" s="102">
        <f>MATCH(A26,Clusters!$D$5:$D$91,0)</f>
        <v>23</v>
      </c>
      <c r="D26" s="102"/>
      <c r="E26" s="103" t="str">
        <f t="shared" si="0"/>
        <v/>
      </c>
      <c r="F26" s="104">
        <f>INDEX(Clusters!$F$5:$FA$91,ClusterXY!$C26,ClusterXY!F$2)</f>
        <v>12410.96</v>
      </c>
      <c r="G26" s="105">
        <f ca="1">INDEX(Clusters!$F$5:$FA$91,ClusterXY!$C26,ClusterXY!G$2)</f>
        <v>2651.7869024111869</v>
      </c>
      <c r="H26" s="102"/>
    </row>
    <row r="27" spans="1:8" ht="14">
      <c r="A27" s="102" t="s">
        <v>142</v>
      </c>
      <c r="B27" s="102" t="str">
        <f>INDEX(Clusters!$A$5:$A$91,ClusterXY!$C27)</f>
        <v>F2S5 LoLoad</v>
      </c>
      <c r="C27" s="102">
        <f>MATCH(A27,Clusters!$D$5:$D$91,0)</f>
        <v>24</v>
      </c>
      <c r="D27" s="102"/>
      <c r="E27" s="103" t="str">
        <f t="shared" si="0"/>
        <v/>
      </c>
      <c r="F27" s="104">
        <f>INDEX(Clusters!$F$5:$FA$91,ClusterXY!$C27,ClusterXY!F$2)</f>
        <v>9215.36</v>
      </c>
      <c r="G27" s="105">
        <f ca="1">INDEX(Clusters!$F$5:$FA$91,ClusterXY!$C27,ClusterXY!G$2)</f>
        <v>1951.7597669239055</v>
      </c>
      <c r="H27" s="102"/>
    </row>
    <row r="28" spans="1:8" ht="14">
      <c r="A28" s="102" t="s">
        <v>146</v>
      </c>
      <c r="B28" s="102" t="str">
        <f>INDEX(Clusters!$A$5:$A$91,ClusterXY!$C28)</f>
        <v>F2S6 XHiGas</v>
      </c>
      <c r="C28" s="102">
        <f>MATCH(A28,Clusters!$D$5:$D$91,0)</f>
        <v>25</v>
      </c>
      <c r="D28" s="102"/>
      <c r="E28" s="103" t="str">
        <f t="shared" si="0"/>
        <v/>
      </c>
      <c r="F28" s="104">
        <f>INDEX(Clusters!$F$5:$FA$91,ClusterXY!$C28,ClusterXY!F$2)</f>
        <v>13668.69</v>
      </c>
      <c r="G28" s="105">
        <f ca="1">INDEX(Clusters!$F$5:$FA$91,ClusterXY!$C28,ClusterXY!G$2)</f>
        <v>2501.3978576079999</v>
      </c>
      <c r="H28" s="102"/>
    </row>
    <row r="29" spans="1:8" ht="14">
      <c r="A29" s="102" t="s">
        <v>150</v>
      </c>
      <c r="B29" s="102" t="str">
        <f>INDEX(Clusters!$A$5:$A$91,ClusterXY!$C29)</f>
        <v>F2S7 LoGas</v>
      </c>
      <c r="C29" s="102">
        <f>MATCH(A29,Clusters!$D$5:$D$91,0)</f>
        <v>26</v>
      </c>
      <c r="D29" s="102"/>
      <c r="E29" s="103" t="str">
        <f t="shared" si="0"/>
        <v/>
      </c>
      <c r="F29" s="104">
        <f>INDEX(Clusters!$F$5:$FA$91,ClusterXY!$C29,ClusterXY!F$2)</f>
        <v>10460.85</v>
      </c>
      <c r="G29" s="105">
        <f ca="1">INDEX(Clusters!$F$5:$FA$91,ClusterXY!$C29,ClusterXY!G$2)</f>
        <v>2128.861505685838</v>
      </c>
      <c r="H29" s="102"/>
    </row>
    <row r="30" spans="1:8" ht="14">
      <c r="A30" s="102" t="s">
        <v>154</v>
      </c>
      <c r="B30" s="102" t="str">
        <f>INDEX(Clusters!$A$5:$A$91,ClusterXY!$C30)</f>
        <v>F2S8 FlatCO2P</v>
      </c>
      <c r="C30" s="102">
        <f>MATCH(A30,Clusters!$D$5:$D$91,0)</f>
        <v>27</v>
      </c>
      <c r="D30" s="102"/>
      <c r="E30" s="103" t="str">
        <f t="shared" si="0"/>
        <v/>
      </c>
      <c r="F30" s="104">
        <f>INDEX(Clusters!$F$5:$FA$91,ClusterXY!$C30,ClusterXY!F$2)</f>
        <v>10162.920000000002</v>
      </c>
      <c r="G30" s="105">
        <f ca="1">INDEX(Clusters!$F$5:$FA$91,ClusterXY!$C30,ClusterXY!G$2)</f>
        <v>2265.1316504665374</v>
      </c>
      <c r="H30" s="102"/>
    </row>
    <row r="31" spans="1:8" ht="14">
      <c r="A31" s="102" t="s">
        <v>158</v>
      </c>
      <c r="B31" s="102" t="str">
        <f>INDEX(Clusters!$A$5:$A$91,ClusterXY!$C31)</f>
        <v>F2S9 loCO2P</v>
      </c>
      <c r="C31" s="102">
        <f>MATCH(A31,Clusters!$D$5:$D$91,0)</f>
        <v>28</v>
      </c>
      <c r="D31" s="102"/>
      <c r="E31" s="103" t="str">
        <f t="shared" si="0"/>
        <v/>
      </c>
      <c r="F31" s="104">
        <f>INDEX(Clusters!$F$5:$FA$91,ClusterXY!$C31,ClusterXY!F$2)</f>
        <v>11897.669999999998</v>
      </c>
      <c r="G31" s="105">
        <f ca="1">INDEX(Clusters!$F$5:$FA$91,ClusterXY!$C31,ClusterXY!G$2)</f>
        <v>2191.7472356590374</v>
      </c>
      <c r="H31" s="102"/>
    </row>
    <row r="32" spans="1:8" ht="14">
      <c r="A32" s="102" t="s">
        <v>161</v>
      </c>
      <c r="B32" s="102" t="str">
        <f>INDEX(Clusters!$A$5:$A$91,ClusterXY!$C32)</f>
        <v>F2S10 loRE$</v>
      </c>
      <c r="C32" s="102">
        <f>MATCH(A32,Clusters!$D$5:$D$91,0)</f>
        <v>29</v>
      </c>
      <c r="D32" s="102"/>
      <c r="E32" s="103" t="str">
        <f t="shared" si="0"/>
        <v/>
      </c>
      <c r="F32" s="104">
        <f>INDEX(Clusters!$F$5:$FA$91,ClusterXY!$C32,ClusterXY!F$2)</f>
        <v>9608.91</v>
      </c>
      <c r="G32" s="105">
        <f ca="1">INDEX(Clusters!$F$5:$FA$91,ClusterXY!$C32,ClusterXY!G$2)</f>
        <v>2093.5788719659449</v>
      </c>
      <c r="H32" s="102"/>
    </row>
    <row r="33" spans="1:8" ht="14">
      <c r="A33" s="102" t="s">
        <v>164</v>
      </c>
      <c r="B33" s="102" t="str">
        <f>INDEX(Clusters!$A$5:$A$91,ClusterXY!$C33)</f>
        <v>F2S11 HardPipes</v>
      </c>
      <c r="C33" s="102">
        <f>MATCH(A33,Clusters!$D$5:$D$91,0)</f>
        <v>30</v>
      </c>
      <c r="D33" s="102"/>
      <c r="E33" s="103" t="str">
        <f t="shared" si="0"/>
        <v/>
      </c>
      <c r="F33" s="104">
        <f>INDEX(Clusters!$F$5:$FA$91,ClusterXY!$C33,ClusterXY!F$2)</f>
        <v>10403.040000000003</v>
      </c>
      <c r="G33" s="105">
        <f ca="1">INDEX(Clusters!$F$5:$FA$91,ClusterXY!$C33,ClusterXY!G$2)</f>
        <v>2271.7781902269558</v>
      </c>
      <c r="H33" s="102" t="s">
        <v>75</v>
      </c>
    </row>
    <row r="34" spans="1:8" ht="14">
      <c r="A34" s="102" t="s">
        <v>167</v>
      </c>
      <c r="B34" s="102" t="str">
        <f>INDEX(Clusters!$A$5:$A$91,ClusterXY!$C34)</f>
        <v>F2S12 HiVER</v>
      </c>
      <c r="C34" s="102">
        <f>MATCH(A34,Clusters!$D$5:$D$91,0)</f>
        <v>31</v>
      </c>
      <c r="D34" s="102"/>
      <c r="E34" s="103" t="str">
        <f t="shared" si="0"/>
        <v/>
      </c>
      <c r="F34" s="104">
        <f>INDEX(Clusters!$F$5:$FA$91,ClusterXY!$C34,ClusterXY!F$2)</f>
        <v>10428.279999999999</v>
      </c>
      <c r="G34" s="105">
        <f ca="1">INDEX(Clusters!$F$5:$FA$91,ClusterXY!$C34,ClusterXY!G$2)</f>
        <v>2273.001601699968</v>
      </c>
      <c r="H34" s="102"/>
    </row>
    <row r="35" spans="1:8" ht="14">
      <c r="A35" s="102" t="s">
        <v>171</v>
      </c>
      <c r="B35" s="102" t="str">
        <f>INDEX(Clusters!$A$5:$A$91,ClusterXY!$C35)</f>
        <v>F3Base</v>
      </c>
      <c r="C35" s="102">
        <f>MATCH(A35,Clusters!$D$5:$D$91,0)</f>
        <v>33</v>
      </c>
      <c r="D35" s="102"/>
      <c r="E35" s="103" t="str">
        <f t="shared" si="0"/>
        <v/>
      </c>
      <c r="F35" s="104">
        <f>INDEX(Clusters!$F$5:$FA$91,ClusterXY!$C35,ClusterXY!F$2)</f>
        <v>11454.48</v>
      </c>
      <c r="G35" s="105">
        <f>INDEX(Clusters!$F$5:$FA$91,ClusterXY!$C35,ClusterXY!G$2)</f>
        <v>2257.7189930603408</v>
      </c>
      <c r="H35" s="102"/>
    </row>
    <row r="36" spans="1:8" ht="14">
      <c r="A36" s="102" t="s">
        <v>175</v>
      </c>
      <c r="B36" s="102" t="str">
        <f>INDEX(Clusters!$A$5:$A$91,ClusterXY!$C36)</f>
        <v>F3S1 OL75</v>
      </c>
      <c r="C36" s="102">
        <f>MATCH(A36,Clusters!$D$5:$D$91,0)</f>
        <v>34</v>
      </c>
      <c r="D36" s="102"/>
      <c r="E36" s="103" t="str">
        <f t="shared" si="0"/>
        <v/>
      </c>
      <c r="F36" s="104">
        <f>INDEX(Clusters!$F$5:$FA$91,ClusterXY!$C36,ClusterXY!F$2)</f>
        <v>11404.529999999995</v>
      </c>
      <c r="G36" s="105">
        <f>INDEX(Clusters!$F$5:$FA$91,ClusterXY!$C36,ClusterXY!G$2)</f>
        <v>2253.4847587557601</v>
      </c>
      <c r="H36" s="102" t="s">
        <v>353</v>
      </c>
    </row>
    <row r="37" spans="1:8" ht="14">
      <c r="A37" s="102" t="s">
        <v>179</v>
      </c>
      <c r="B37" s="102" t="str">
        <f>INDEX(Clusters!$A$5:$A$91,ClusterXY!$C37)</f>
        <v>F3S3 HiLoad</v>
      </c>
      <c r="C37" s="102">
        <f>MATCH(A37,Clusters!$D$5:$D$91,0)</f>
        <v>35</v>
      </c>
      <c r="D37" s="102"/>
      <c r="E37" s="103" t="str">
        <f t="shared" si="0"/>
        <v/>
      </c>
      <c r="F37" s="104">
        <f>INDEX(Clusters!$F$5:$FA$91,ClusterXY!$C37,ClusterXY!F$2)</f>
        <v>13422.54</v>
      </c>
      <c r="G37" s="105">
        <f ca="1">INDEX(Clusters!$F$5:$FA$91,ClusterXY!$C37,ClusterXY!G$2)</f>
        <v>2634.8084841835102</v>
      </c>
      <c r="H37" s="102"/>
    </row>
    <row r="38" spans="1:8" ht="14">
      <c r="A38" s="102" t="s">
        <v>183</v>
      </c>
      <c r="B38" s="102" t="str">
        <f>INDEX(Clusters!$A$5:$A$91,ClusterXY!$C38)</f>
        <v>F3S4 LoLoad</v>
      </c>
      <c r="C38" s="102">
        <f>MATCH(A38,Clusters!$D$5:$D$91,0)</f>
        <v>36</v>
      </c>
      <c r="D38" s="102"/>
      <c r="E38" s="103" t="str">
        <f t="shared" si="0"/>
        <v/>
      </c>
      <c r="F38" s="104">
        <f>INDEX(Clusters!$F$5:$FA$91,ClusterXY!$C38,ClusterXY!F$2)</f>
        <v>10126.560000000001</v>
      </c>
      <c r="G38" s="105">
        <f ca="1">INDEX(Clusters!$F$5:$FA$91,ClusterXY!$C38,ClusterXY!G$2)</f>
        <v>1935.8789821967912</v>
      </c>
      <c r="H38" s="102"/>
    </row>
    <row r="39" spans="1:8" ht="14">
      <c r="A39" s="102" t="s">
        <v>187</v>
      </c>
      <c r="B39" s="102" t="str">
        <f>INDEX(Clusters!$A$5:$A$91,ClusterXY!$C39)</f>
        <v>F3S5 XHiGas</v>
      </c>
      <c r="C39" s="102">
        <f>MATCH(A39,Clusters!$D$5:$D$91,0)</f>
        <v>37</v>
      </c>
      <c r="D39" s="102"/>
      <c r="E39" s="103" t="str">
        <f t="shared" si="0"/>
        <v/>
      </c>
      <c r="F39" s="104">
        <f>INDEX(Clusters!$F$5:$FA$91,ClusterXY!$C39,ClusterXY!F$2)</f>
        <v>15239.539999999997</v>
      </c>
      <c r="G39" s="105">
        <f ca="1">INDEX(Clusters!$F$5:$FA$91,ClusterXY!$C39,ClusterXY!G$2)</f>
        <v>2538.344680254987</v>
      </c>
      <c r="H39" s="102"/>
    </row>
    <row r="40" spans="1:8" ht="14">
      <c r="A40" s="102" t="s">
        <v>191</v>
      </c>
      <c r="B40" s="102" t="str">
        <f>INDEX(Clusters!$A$5:$A$91,ClusterXY!$C40)</f>
        <v>F3S6 LoGas</v>
      </c>
      <c r="C40" s="102">
        <f>MATCH(A40,Clusters!$D$5:$D$91,0)</f>
        <v>38</v>
      </c>
      <c r="D40" s="102"/>
      <c r="E40" s="103" t="str">
        <f t="shared" si="0"/>
        <v/>
      </c>
      <c r="F40" s="104">
        <f>INDEX(Clusters!$F$5:$FA$91,ClusterXY!$C40,ClusterXY!F$2)</f>
        <v>11187.800000000001</v>
      </c>
      <c r="G40" s="105">
        <f ca="1">INDEX(Clusters!$F$5:$FA$91,ClusterXY!$C40,ClusterXY!G$2)</f>
        <v>2099.5575751878141</v>
      </c>
      <c r="H40" s="102"/>
    </row>
    <row r="41" spans="1:8" ht="14">
      <c r="A41" s="102" t="s">
        <v>195</v>
      </c>
      <c r="B41" s="102" t="str">
        <f>INDEX(Clusters!$A$5:$A$91,ClusterXY!$C41)</f>
        <v>F3S7 FlatCO2P</v>
      </c>
      <c r="C41" s="102">
        <f>MATCH(A41,Clusters!$D$5:$D$91,0)</f>
        <v>39</v>
      </c>
      <c r="D41" s="102"/>
      <c r="E41" s="103" t="str">
        <f t="shared" si="0"/>
        <v/>
      </c>
      <c r="F41" s="104">
        <f>INDEX(Clusters!$F$5:$FA$91,ClusterXY!$C41,ClusterXY!F$2)</f>
        <v>11092.170000000004</v>
      </c>
      <c r="G41" s="105">
        <f ca="1">INDEX(Clusters!$F$5:$FA$91,ClusterXY!$C41,ClusterXY!G$2)</f>
        <v>2248.0024310488188</v>
      </c>
      <c r="H41" s="102"/>
    </row>
    <row r="42" spans="1:8" ht="14">
      <c r="A42" s="102" t="s">
        <v>199</v>
      </c>
      <c r="B42" s="102" t="str">
        <f>INDEX(Clusters!$A$5:$A$91,ClusterXY!$C42)</f>
        <v>F3S8 LoCO2</v>
      </c>
      <c r="C42" s="102">
        <f>MATCH(A42,Clusters!$D$5:$D$91,0)</f>
        <v>40</v>
      </c>
      <c r="D42" s="102"/>
      <c r="E42" s="103" t="str">
        <f t="shared" si="0"/>
        <v/>
      </c>
      <c r="F42" s="104">
        <f>INDEX(Clusters!$F$5:$FA$91,ClusterXY!$C42,ClusterXY!F$2)</f>
        <v>12781.960000000001</v>
      </c>
      <c r="G42" s="105">
        <f ca="1">INDEX(Clusters!$F$5:$FA$91,ClusterXY!$C42,ClusterXY!G$2)</f>
        <v>2168.6648754360831</v>
      </c>
      <c r="H42" s="102"/>
    </row>
    <row r="43" spans="1:8" ht="14">
      <c r="A43" s="102" t="s">
        <v>203</v>
      </c>
      <c r="B43" s="102" t="str">
        <f>INDEX(Clusters!$A$5:$A$91,ClusterXY!$C43)</f>
        <v>F3S9 HiNuk$</v>
      </c>
      <c r="C43" s="102">
        <f>MATCH(A43,Clusters!$D$5:$D$91,0)</f>
        <v>41</v>
      </c>
      <c r="D43" s="102"/>
      <c r="E43" s="103" t="str">
        <f t="shared" si="0"/>
        <v/>
      </c>
      <c r="F43" s="104">
        <f>INDEX(Clusters!$F$5:$FA$91,ClusterXY!$C43,ClusterXY!F$2)</f>
        <v>11639.16</v>
      </c>
      <c r="G43" s="105">
        <f ca="1">INDEX(Clusters!$F$5:$FA$91,ClusterXY!$C43,ClusterXY!G$2)</f>
        <v>2262.7059598273577</v>
      </c>
      <c r="H43" s="102"/>
    </row>
    <row r="44" spans="1:8" ht="14">
      <c r="A44" s="102" t="s">
        <v>206</v>
      </c>
      <c r="B44" s="102" t="str">
        <f>INDEX(Clusters!$A$5:$A$91,ClusterXY!$C44)</f>
        <v>F3S10 HiCnImport</v>
      </c>
      <c r="C44" s="102">
        <f>MATCH(A44,Clusters!$D$5:$D$91,0)</f>
        <v>42</v>
      </c>
      <c r="D44" s="102"/>
      <c r="E44" s="103" t="str">
        <f t="shared" si="0"/>
        <v/>
      </c>
      <c r="F44" s="104">
        <f>INDEX(Clusters!$F$5:$FA$91,ClusterXY!$C44,ClusterXY!F$2)</f>
        <v>11265.240000000002</v>
      </c>
      <c r="G44" s="105">
        <f ca="1">INDEX(Clusters!$F$5:$FA$91,ClusterXY!$C44,ClusterXY!G$2)</f>
        <v>2236.9395979486612</v>
      </c>
      <c r="H44" s="102"/>
    </row>
    <row r="45" spans="1:8" ht="14">
      <c r="A45" s="102" t="s">
        <v>209</v>
      </c>
      <c r="B45" s="102" t="str">
        <f>INDEX(Clusters!$A$5:$A$91,ClusterXY!$C45)</f>
        <v>F3S11 XLoRE$</v>
      </c>
      <c r="C45" s="102">
        <f>MATCH(A45,Clusters!$D$5:$D$91,0)</f>
        <v>43</v>
      </c>
      <c r="D45" s="102"/>
      <c r="E45" s="103" t="str">
        <f t="shared" si="0"/>
        <v/>
      </c>
      <c r="F45" s="104">
        <f>INDEX(Clusters!$F$5:$FA$91,ClusterXY!$C45,ClusterXY!F$2)</f>
        <v>10650.900000000001</v>
      </c>
      <c r="G45" s="105">
        <f ca="1">INDEX(Clusters!$F$5:$FA$91,ClusterXY!$C45,ClusterXY!G$2)</f>
        <v>2147.7524777855765</v>
      </c>
      <c r="H45" s="102"/>
    </row>
    <row r="46" spans="1:8" ht="14">
      <c r="A46" s="102" t="s">
        <v>212</v>
      </c>
      <c r="B46" s="102" t="str">
        <f>INDEX(Clusters!$A$5:$A$91,ClusterXY!$C46)</f>
        <v>F3S12 HardPipes</v>
      </c>
      <c r="C46" s="102">
        <f>MATCH(A46,Clusters!$D$5:$D$91,0)</f>
        <v>44</v>
      </c>
      <c r="D46" s="102"/>
      <c r="E46" s="103" t="str">
        <f t="shared" si="0"/>
        <v/>
      </c>
      <c r="F46" s="104">
        <f>INDEX(Clusters!$F$5:$FA$91,ClusterXY!$C46,ClusterXY!F$2)</f>
        <v>11410.860000000002</v>
      </c>
      <c r="G46" s="105">
        <f ca="1">INDEX(Clusters!$F$5:$FA$91,ClusterXY!$C46,ClusterXY!G$2)</f>
        <v>2256.8993780446999</v>
      </c>
      <c r="H46" s="102" t="s">
        <v>75</v>
      </c>
    </row>
    <row r="47" spans="1:8" ht="14">
      <c r="A47" s="102" t="s">
        <v>215</v>
      </c>
      <c r="B47" s="102" t="str">
        <f>INDEX(Clusters!$A$5:$A$91,ClusterXY!$C47)</f>
        <v>F3S13 HiVER</v>
      </c>
      <c r="C47" s="102">
        <f>MATCH(A47,Clusters!$D$5:$D$91,0)</f>
        <v>45</v>
      </c>
      <c r="D47" s="102"/>
      <c r="E47" s="103" t="str">
        <f t="shared" si="0"/>
        <v/>
      </c>
      <c r="F47" s="104">
        <f>INDEX(Clusters!$F$5:$FA$91,ClusterXY!$C47,ClusterXY!F$2)</f>
        <v>11053.060000000001</v>
      </c>
      <c r="G47" s="105">
        <f ca="1">INDEX(Clusters!$F$5:$FA$91,ClusterXY!$C47,ClusterXY!G$2)</f>
        <v>2257.2734523583413</v>
      </c>
      <c r="H47" s="102"/>
    </row>
    <row r="48" spans="1:8" ht="14">
      <c r="A48" s="102" t="s">
        <v>219</v>
      </c>
      <c r="B48" s="102" t="str">
        <f>INDEX(Clusters!$A$5:$A$91,ClusterXY!$C48)</f>
        <v>F4Base</v>
      </c>
      <c r="C48" s="102">
        <f>MATCH(A48,Clusters!$D$5:$D$91,0)</f>
        <v>47</v>
      </c>
      <c r="D48" s="102"/>
      <c r="E48" s="103" t="str">
        <f t="shared" si="0"/>
        <v/>
      </c>
      <c r="F48" s="104">
        <f>INDEX(Clusters!$F$5:$FA$91,ClusterXY!$C48,ClusterXY!F$2)</f>
        <v>22596.890000000003</v>
      </c>
      <c r="G48" s="105">
        <f>INDEX(Clusters!$F$5:$FA$91,ClusterXY!$C48,ClusterXY!G$2)</f>
        <v>1724.3214504634848</v>
      </c>
      <c r="H48" s="102" t="s">
        <v>75</v>
      </c>
    </row>
    <row r="49" spans="1:8" ht="14">
      <c r="A49" s="102" t="s">
        <v>222</v>
      </c>
      <c r="B49" s="102" t="str">
        <f>INDEX(Clusters!$A$5:$A$91,ClusterXY!$C49)</f>
        <v>F4S1 SGPHEV</v>
      </c>
      <c r="C49" s="102">
        <f>MATCH(A49,Clusters!$D$5:$D$91,0)</f>
        <v>48</v>
      </c>
      <c r="D49" s="102"/>
      <c r="E49" s="103" t="str">
        <f t="shared" si="0"/>
        <v/>
      </c>
      <c r="F49" s="104">
        <f>INDEX(Clusters!$F$5:$FA$91,ClusterXY!$C49,ClusterXY!F$2)</f>
        <v>22876.599999999995</v>
      </c>
      <c r="G49" s="105">
        <f>INDEX(Clusters!$F$5:$FA$91,ClusterXY!$C49,ClusterXY!G$2)</f>
        <v>1737.9814037968604</v>
      </c>
      <c r="H49" s="102"/>
    </row>
    <row r="50" spans="1:8" ht="14">
      <c r="A50" s="102" t="s">
        <v>225</v>
      </c>
      <c r="B50" s="102" t="str">
        <f>INDEX(Clusters!$A$5:$A$91,ClusterXY!$C50)</f>
        <v>F4S2 HiPHEV</v>
      </c>
      <c r="C50" s="102">
        <f>MATCH(A50,Clusters!$D$5:$D$91,0)</f>
        <v>49</v>
      </c>
      <c r="D50" s="102"/>
      <c r="E50" s="103" t="str">
        <f t="shared" si="0"/>
        <v/>
      </c>
      <c r="F50" s="104">
        <f>INDEX(Clusters!$F$5:$FA$91,ClusterXY!$C50,ClusterXY!F$2)</f>
        <v>22877.319999999992</v>
      </c>
      <c r="G50" s="105">
        <f>INDEX(Clusters!$F$5:$FA$91,ClusterXY!$C50,ClusterXY!G$2)</f>
        <v>1740.0320696947335</v>
      </c>
      <c r="H50" s="102"/>
    </row>
    <row r="51" spans="1:8" ht="14">
      <c r="A51" s="102" t="s">
        <v>228</v>
      </c>
      <c r="B51" s="102" t="str">
        <f>INDEX(Clusters!$A$5:$A$91,ClusterXY!$C51)</f>
        <v>F4S3 XHiEEDR</v>
      </c>
      <c r="C51" s="102">
        <f>MATCH(A51,Clusters!$D$5:$D$91,0)</f>
        <v>50</v>
      </c>
      <c r="D51" s="102"/>
      <c r="E51" s="103" t="str">
        <f t="shared" si="0"/>
        <v/>
      </c>
      <c r="F51" s="104">
        <f>INDEX(Clusters!$F$5:$FA$91,ClusterXY!$C51,ClusterXY!F$2)</f>
        <v>19038.229999999996</v>
      </c>
      <c r="G51" s="105">
        <f>INDEX(Clusters!$F$5:$FA$91,ClusterXY!$C51,ClusterXY!G$2)</f>
        <v>1678.5892333891834</v>
      </c>
      <c r="H51" s="102"/>
    </row>
    <row r="52" spans="1:8" ht="14">
      <c r="A52" s="102" t="s">
        <v>232</v>
      </c>
      <c r="B52" s="102" t="str">
        <f>INDEX(Clusters!$A$5:$A$91,ClusterXY!$C52)</f>
        <v>F5Base</v>
      </c>
      <c r="C52" s="102">
        <f>MATCH(A52,Clusters!$D$5:$D$91,0)</f>
        <v>52</v>
      </c>
      <c r="D52" s="102"/>
      <c r="E52" s="103" t="str">
        <f t="shared" si="0"/>
        <v/>
      </c>
      <c r="F52" s="104">
        <f>INDEX(Clusters!$F$5:$FA$91,ClusterXY!$C52,ClusterXY!F$2)</f>
        <v>23002.539999999997</v>
      </c>
      <c r="G52" s="105">
        <f>INDEX(Clusters!$F$5:$FA$91,ClusterXY!$C52,ClusterXY!G$2)</f>
        <v>1909.8347801442756</v>
      </c>
      <c r="H52" s="102"/>
    </row>
    <row r="53" spans="1:8" ht="14">
      <c r="A53" s="102" t="s">
        <v>236</v>
      </c>
      <c r="B53" s="102" t="str">
        <f>INDEX(Clusters!$A$5:$A$91,ClusterXY!$C53)</f>
        <v>F5S1 OL75</v>
      </c>
      <c r="C53" s="102">
        <f>MATCH(A53,Clusters!$D$5:$D$91,0)</f>
        <v>53</v>
      </c>
      <c r="D53" s="102"/>
      <c r="E53" s="103" t="str">
        <f t="shared" si="0"/>
        <v/>
      </c>
      <c r="F53" s="104">
        <f>INDEX(Clusters!$F$5:$FA$91,ClusterXY!$C53,ClusterXY!F$2)</f>
        <v>23112.87</v>
      </c>
      <c r="G53" s="105">
        <f>INDEX(Clusters!$F$5:$FA$91,ClusterXY!$C53,ClusterXY!G$2)</f>
        <v>1899.4438046200794</v>
      </c>
      <c r="H53" s="102" t="s">
        <v>353</v>
      </c>
    </row>
    <row r="54" spans="1:8" ht="14">
      <c r="A54" s="102" t="s">
        <v>240</v>
      </c>
      <c r="B54" s="102" t="str">
        <f>INDEX(Clusters!$A$5:$A$91,ClusterXY!$C54)</f>
        <v>F5S2 OL25</v>
      </c>
      <c r="C54" s="102">
        <f>MATCH(A54,Clusters!$D$5:$D$91,0)</f>
        <v>54</v>
      </c>
      <c r="D54" s="102"/>
      <c r="E54" s="103" t="str">
        <f t="shared" si="0"/>
        <v/>
      </c>
      <c r="F54" s="104">
        <f>INDEX(Clusters!$F$5:$FA$91,ClusterXY!$C54,ClusterXY!F$2)</f>
        <v>23235.64</v>
      </c>
      <c r="G54" s="105">
        <f>INDEX(Clusters!$F$5:$FA$91,ClusterXY!$C54,ClusterXY!G$2)</f>
        <v>1892.8849386542997</v>
      </c>
      <c r="H54" s="102" t="s">
        <v>353</v>
      </c>
    </row>
    <row r="55" spans="1:8" ht="14">
      <c r="A55" t="s">
        <v>244</v>
      </c>
      <c r="B55" s="102" t="str">
        <f>INDEX(Clusters!$A$5:$A$91,ClusterXY!$C55)</f>
        <v>F5S3 HiLoad</v>
      </c>
      <c r="C55" s="102">
        <f>MATCH(A55,Clusters!$D$5:$D$91,0)</f>
        <v>55</v>
      </c>
      <c r="D55" s="102"/>
      <c r="E55" s="103" t="str">
        <f t="shared" si="0"/>
        <v/>
      </c>
      <c r="F55" s="104">
        <f>INDEX(Clusters!$F$5:$FA$91,ClusterXY!$C55,ClusterXY!F$2)</f>
        <v>25795.420000000002</v>
      </c>
      <c r="G55" s="105">
        <f ca="1">INDEX(Clusters!$F$5:$FA$91,ClusterXY!$C55,ClusterXY!G$2)</f>
        <v>2239.4815972596411</v>
      </c>
      <c r="H55" s="102"/>
    </row>
    <row r="56" spans="1:8" ht="14">
      <c r="A56" t="s">
        <v>248</v>
      </c>
      <c r="B56" s="102" t="str">
        <f>INDEX(Clusters!$A$5:$A$91,ClusterXY!$C56)</f>
        <v>F5S4 HiGasP</v>
      </c>
      <c r="C56" s="102">
        <f>MATCH(A56,Clusters!$D$5:$D$91,0)</f>
        <v>56</v>
      </c>
      <c r="D56" s="102"/>
      <c r="E56" s="103" t="str">
        <f t="shared" si="0"/>
        <v/>
      </c>
      <c r="F56" s="104">
        <f>INDEX(Clusters!$F$5:$FA$91,ClusterXY!$C56,ClusterXY!F$2)</f>
        <v>26202.879999999997</v>
      </c>
      <c r="G56" s="105">
        <f ca="1">INDEX(Clusters!$F$5:$FA$91,ClusterXY!$C56,ClusterXY!G$2)</f>
        <v>2051.2403946468053</v>
      </c>
      <c r="H56" s="102"/>
    </row>
    <row r="57" spans="1:8" ht="14">
      <c r="A57" t="s">
        <v>252</v>
      </c>
      <c r="B57" s="102" t="str">
        <f>INDEX(Clusters!$A$5:$A$91,ClusterXY!$C57)</f>
        <v>F5S5 CES</v>
      </c>
      <c r="C57" s="102">
        <f>MATCH(A57,Clusters!$D$5:$D$91,0)</f>
        <v>57</v>
      </c>
      <c r="D57" s="102"/>
      <c r="E57" s="103" t="str">
        <f t="shared" si="0"/>
        <v/>
      </c>
      <c r="F57" s="104">
        <f>INDEX(Clusters!$F$5:$FA$91,ClusterXY!$C57,ClusterXY!F$2)</f>
        <v>20696.649999999998</v>
      </c>
      <c r="G57" s="105">
        <f ca="1">INDEX(Clusters!$F$5:$FA$91,ClusterXY!$C57,ClusterXY!G$2)</f>
        <v>1934.098767696805</v>
      </c>
      <c r="H57" s="102"/>
    </row>
    <row r="58" spans="1:8" ht="14">
      <c r="A58" t="s">
        <v>256</v>
      </c>
      <c r="B58" s="102" t="str">
        <f>INDEX(Clusters!$A$5:$A$91,ClusterXY!$C58)</f>
        <v>F5S7 HiPHEV</v>
      </c>
      <c r="C58" s="102">
        <f>MATCH(A58,Clusters!$D$5:$D$91,0)</f>
        <v>58</v>
      </c>
      <c r="D58" s="102"/>
      <c r="E58" s="103" t="str">
        <f t="shared" si="0"/>
        <v/>
      </c>
      <c r="F58" s="104">
        <f>INDEX(Clusters!$F$5:$FA$91,ClusterXY!$C58,ClusterXY!F$2)</f>
        <v>23451.860000000004</v>
      </c>
      <c r="G58" s="105">
        <f ca="1">INDEX(Clusters!$F$5:$FA$91,ClusterXY!$C58,ClusterXY!G$2)</f>
        <v>1952.681906644943</v>
      </c>
      <c r="H58" s="102"/>
    </row>
    <row r="59" spans="1:8" ht="14">
      <c r="A59" t="s">
        <v>260</v>
      </c>
      <c r="B59" s="102" t="str">
        <f>INDEX(Clusters!$A$5:$A$91,ClusterXY!$C59)</f>
        <v>F5S8 50%Hur</v>
      </c>
      <c r="C59" s="102">
        <f>MATCH(A59,Clusters!$D$5:$D$91,0)</f>
        <v>59</v>
      </c>
      <c r="D59" s="102"/>
      <c r="E59" s="103" t="str">
        <f t="shared" si="0"/>
        <v/>
      </c>
      <c r="F59" s="104">
        <f>INDEX(Clusters!$F$5:$FA$91,ClusterXY!$C59,ClusterXY!F$2)</f>
        <v>23507.53</v>
      </c>
      <c r="G59" s="105">
        <f ca="1">INDEX(Clusters!$F$5:$FA$91,ClusterXY!$C59,ClusterXY!G$2)</f>
        <v>1926.8407063740581</v>
      </c>
      <c r="H59" s="102"/>
    </row>
    <row r="60" spans="1:8" ht="14">
      <c r="A60" t="s">
        <v>264</v>
      </c>
      <c r="B60" s="102" t="str">
        <f>INDEX(Clusters!$A$5:$A$91,ClusterXY!$C60)</f>
        <v>F5S9 OffShWind</v>
      </c>
      <c r="C60" s="102">
        <f>MATCH(A60,Clusters!$D$5:$D$91,0)</f>
        <v>60</v>
      </c>
      <c r="D60" s="102"/>
      <c r="E60" s="103" t="str">
        <f t="shared" si="0"/>
        <v/>
      </c>
      <c r="F60" s="104">
        <f>INDEX(Clusters!$F$5:$FA$91,ClusterXY!$C60,ClusterXY!F$2)</f>
        <v>23296.87</v>
      </c>
      <c r="G60" s="105">
        <f ca="1">INDEX(Clusters!$F$5:$FA$91,ClusterXY!$C60,ClusterXY!G$2)</f>
        <v>1949.7010768243706</v>
      </c>
      <c r="H60" s="102"/>
    </row>
    <row r="61" spans="1:8" ht="14">
      <c r="A61" t="s">
        <v>267</v>
      </c>
      <c r="B61" s="102" t="str">
        <f>INDEX(Clusters!$A$5:$A$91,ClusterXY!$C61)</f>
        <v>F5S10 HardPipes</v>
      </c>
      <c r="C61" s="102">
        <f>MATCH(A61,Clusters!$D$5:$D$91,0)</f>
        <v>61</v>
      </c>
      <c r="D61" s="102"/>
      <c r="E61" s="103" t="str">
        <f t="shared" si="0"/>
        <v/>
      </c>
      <c r="F61" s="104">
        <f>INDEX(Clusters!$F$5:$FA$91,ClusterXY!$C61,ClusterXY!F$2)</f>
        <v>23271.919999999998</v>
      </c>
      <c r="G61" s="105">
        <f ca="1">INDEX(Clusters!$F$5:$FA$91,ClusterXY!$C61,ClusterXY!G$2)</f>
        <v>1930.825725363417</v>
      </c>
      <c r="H61" s="102"/>
    </row>
    <row r="62" spans="1:8" ht="14">
      <c r="A62" t="s">
        <v>271</v>
      </c>
      <c r="B62" s="102" t="str">
        <f>INDEX(Clusters!$A$5:$A$91,ClusterXY!$C62)</f>
        <v>F6Base</v>
      </c>
      <c r="C62" s="102">
        <f>MATCH(A62,Clusters!$D$5:$D$91,0)</f>
        <v>63</v>
      </c>
      <c r="D62" s="102"/>
      <c r="E62" s="103" t="str">
        <f t="shared" si="0"/>
        <v/>
      </c>
      <c r="F62" s="104">
        <f>INDEX(Clusters!$F$5:$FA$91,ClusterXY!$C62,ClusterXY!F$2)</f>
        <v>23020.260000000002</v>
      </c>
      <c r="G62" s="105">
        <f ca="1">INDEX(Clusters!$F$5:$FA$91,ClusterXY!$C62,ClusterXY!G$2)</f>
        <v>2020.2146586030626</v>
      </c>
      <c r="H62" s="102"/>
    </row>
    <row r="63" spans="1:8" ht="14">
      <c r="A63" t="s">
        <v>275</v>
      </c>
      <c r="B63" s="102" t="str">
        <f>INDEX(Clusters!$A$5:$A$91,ClusterXY!$C63)</f>
        <v>F6S1 OL25</v>
      </c>
      <c r="C63" s="102">
        <f>MATCH(A63,Clusters!$D$5:$D$91,0)</f>
        <v>64</v>
      </c>
      <c r="D63" s="102"/>
      <c r="E63" s="103" t="str">
        <f t="shared" si="0"/>
        <v/>
      </c>
      <c r="F63" s="104">
        <f>INDEX(Clusters!$F$5:$FA$91,ClusterXY!$C63,ClusterXY!F$2)</f>
        <v>22964.36</v>
      </c>
      <c r="G63" s="105">
        <f ca="1">INDEX(Clusters!$F$5:$FA$91,ClusterXY!$C63,ClusterXY!G$2)</f>
        <v>2018.5205908770308</v>
      </c>
      <c r="H63" s="102" t="s">
        <v>353</v>
      </c>
    </row>
    <row r="64" spans="1:8" ht="14">
      <c r="A64" s="7" t="s">
        <v>279</v>
      </c>
      <c r="B64" s="102" t="str">
        <f>INDEX(Clusters!$A$5:$A$91,ClusterXY!$C64)</f>
        <v>F6S2 HiLoad</v>
      </c>
      <c r="C64" s="102">
        <f>MATCH(A64,Clusters!$D$5:$D$91,0)</f>
        <v>65</v>
      </c>
      <c r="D64" s="102"/>
      <c r="E64" s="103" t="str">
        <f t="shared" si="0"/>
        <v/>
      </c>
      <c r="F64" s="104">
        <f>INDEX(Clusters!$F$5:$FA$91,ClusterXY!$C64,ClusterXY!F$2)</f>
        <v>25937.809999999998</v>
      </c>
      <c r="G64" s="105">
        <f ca="1">INDEX(Clusters!$F$5:$FA$91,ClusterXY!$C64,ClusterXY!G$2)</f>
        <v>2345.7896763462368</v>
      </c>
      <c r="H64" s="102"/>
    </row>
    <row r="65" spans="1:14" ht="14">
      <c r="A65" s="7" t="s">
        <v>283</v>
      </c>
      <c r="B65" s="102" t="str">
        <f>INDEX(Clusters!$A$5:$A$91,ClusterXY!$C65)</f>
        <v>F6S3 HiGas</v>
      </c>
      <c r="C65" s="102">
        <f>MATCH(A65,Clusters!$D$5:$D$91,0)</f>
        <v>66</v>
      </c>
      <c r="D65" s="102"/>
      <c r="E65" s="103" t="str">
        <f t="shared" si="0"/>
        <v/>
      </c>
      <c r="F65" s="104">
        <f>INDEX(Clusters!$F$5:$FA$91,ClusterXY!$C65,ClusterXY!F$2)</f>
        <v>25698.359999999997</v>
      </c>
      <c r="G65" s="105">
        <f ca="1">INDEX(Clusters!$F$5:$FA$91,ClusterXY!$C65,ClusterXY!G$2)</f>
        <v>2135.7294709663593</v>
      </c>
      <c r="H65" s="102"/>
    </row>
    <row r="66" spans="1:14" ht="14">
      <c r="A66" s="7" t="s">
        <v>287</v>
      </c>
      <c r="B66" s="102" t="str">
        <f>INDEX(Clusters!$A$5:$A$91,ClusterXY!$C66)</f>
        <v>F6S4 CES</v>
      </c>
      <c r="C66" s="102">
        <f>MATCH(A66,Clusters!$D$5:$D$91,0)</f>
        <v>67</v>
      </c>
      <c r="D66" s="102"/>
      <c r="E66" s="103" t="str">
        <f t="shared" si="0"/>
        <v/>
      </c>
      <c r="F66" s="104">
        <f>INDEX(Clusters!$F$5:$FA$91,ClusterXY!$C66,ClusterXY!F$2)</f>
        <v>19791.429999999997</v>
      </c>
      <c r="G66" s="105">
        <f ca="1">INDEX(Clusters!$F$5:$FA$91,ClusterXY!$C66,ClusterXY!G$2)</f>
        <v>1919.5970866873517</v>
      </c>
      <c r="H66" s="102"/>
    </row>
    <row r="67" spans="1:14" ht="14">
      <c r="A67" s="7" t="s">
        <v>291</v>
      </c>
      <c r="B67" s="102" t="str">
        <f>INDEX(Clusters!$A$5:$A$91,ClusterXY!$C67)</f>
        <v>F6S6 HiCdnImp</v>
      </c>
      <c r="C67" s="102">
        <f>MATCH(A67,Clusters!$D$5:$D$91,0)</f>
        <v>68</v>
      </c>
      <c r="D67" s="102"/>
      <c r="E67" s="103" t="str">
        <f t="shared" si="0"/>
        <v/>
      </c>
      <c r="F67" s="104">
        <f>INDEX(Clusters!$F$5:$FA$91,ClusterXY!$C67,ClusterXY!F$2)</f>
        <v>22766.050000000003</v>
      </c>
      <c r="G67" s="105">
        <f ca="1">INDEX(Clusters!$F$5:$FA$91,ClusterXY!$C67,ClusterXY!G$2)</f>
        <v>2001.0626155547491</v>
      </c>
      <c r="H67" s="102"/>
    </row>
    <row r="68" spans="1:14" ht="14">
      <c r="A68" s="7" t="s">
        <v>295</v>
      </c>
      <c r="B68" s="102" t="str">
        <f>INDEX(Clusters!$A$5:$A$91,ClusterXY!$C68)</f>
        <v>F6S7 HiPHEV</v>
      </c>
      <c r="C68" s="102">
        <f>MATCH(A68,Clusters!$D$5:$D$91,0)</f>
        <v>69</v>
      </c>
      <c r="D68" s="102"/>
      <c r="E68" s="103" t="str">
        <f t="shared" si="0"/>
        <v/>
      </c>
      <c r="F68" s="104">
        <f>INDEX(Clusters!$F$5:$FA$91,ClusterXY!$C68,ClusterXY!F$2)</f>
        <v>23160.179999999993</v>
      </c>
      <c r="G68" s="105">
        <f ca="1">INDEX(Clusters!$F$5:$FA$91,ClusterXY!$C68,ClusterXY!G$2)</f>
        <v>2040.7974910032458</v>
      </c>
      <c r="H68" s="102"/>
    </row>
    <row r="69" spans="1:14" ht="14">
      <c r="A69" s="7" t="s">
        <v>299</v>
      </c>
      <c r="B69" s="102" t="str">
        <f>INDEX(Clusters!$A$5:$A$91,ClusterXY!$C69)</f>
        <v>F6S9 OffWind</v>
      </c>
      <c r="C69" s="102">
        <f>MATCH(A69,Clusters!$D$5:$D$91,0)</f>
        <v>70</v>
      </c>
      <c r="D69" s="102"/>
      <c r="E69" s="103" t="str">
        <f t="shared" si="0"/>
        <v/>
      </c>
      <c r="F69" s="104">
        <f>INDEX(Clusters!$F$5:$FA$91,ClusterXY!$C69,ClusterXY!F$2)</f>
        <v>22968.560000000001</v>
      </c>
      <c r="G69" s="105">
        <f ca="1">INDEX(Clusters!$F$5:$FA$91,ClusterXY!$C69,ClusterXY!G$2)</f>
        <v>2038.6232163507088</v>
      </c>
      <c r="H69" s="102"/>
    </row>
    <row r="70" spans="1:14" ht="14">
      <c r="A70" s="7" t="s">
        <v>302</v>
      </c>
      <c r="B70" s="102" t="str">
        <f>INDEX(Clusters!$A$5:$A$91,ClusterXY!$C70)</f>
        <v>F6S10 HardPipes</v>
      </c>
      <c r="C70" s="102">
        <f>MATCH(A70,Clusters!$D$5:$D$91,0)</f>
        <v>71</v>
      </c>
      <c r="D70" s="102" t="s">
        <v>75</v>
      </c>
      <c r="E70" s="103" t="str">
        <f t="shared" si="0"/>
        <v>F6S10 HardPipes</v>
      </c>
      <c r="F70" s="104">
        <f>INDEX(Clusters!$F$5:$FA$91,ClusterXY!$C70,ClusterXY!F$2)</f>
        <v>23011.579999999998</v>
      </c>
      <c r="G70" s="105">
        <f ca="1">INDEX(Clusters!$F$5:$FA$91,ClusterXY!$C70,ClusterXY!G$2)</f>
        <v>2019.1847423683539</v>
      </c>
      <c r="H70" s="102" t="s">
        <v>354</v>
      </c>
    </row>
    <row r="71" spans="1:14" ht="14">
      <c r="A71" t="s">
        <v>306</v>
      </c>
      <c r="B71" s="102" t="str">
        <f>INDEX(Clusters!$A$5:$A$91,ClusterXY!$C71)</f>
        <v>F7Base</v>
      </c>
      <c r="C71" s="102">
        <f>MATCH(A71,Clusters!$D$5:$D$91,0)</f>
        <v>73</v>
      </c>
      <c r="D71" s="102"/>
      <c r="E71" s="103" t="str">
        <f t="shared" si="0"/>
        <v/>
      </c>
      <c r="F71" s="104">
        <f>INDEX(Clusters!$F$5:$FA$91,ClusterXY!$C71,ClusterXY!F$2)</f>
        <v>25266.259999999995</v>
      </c>
      <c r="G71" s="105">
        <f>INDEX(Clusters!$F$5:$FA$91,ClusterXY!$C71,ClusterXY!G$2)</f>
        <v>1859.5866637840454</v>
      </c>
      <c r="H71" s="102" t="s">
        <v>75</v>
      </c>
    </row>
    <row r="72" spans="1:14" ht="14">
      <c r="A72" t="s">
        <v>309</v>
      </c>
      <c r="B72" s="102" t="str">
        <f>INDEX(Clusters!$A$5:$A$91,ClusterXY!$C72)</f>
        <v>F7S1 OL75</v>
      </c>
      <c r="C72" s="102">
        <f>MATCH(A72,Clusters!$D$5:$D$91,0)</f>
        <v>74</v>
      </c>
      <c r="D72" s="102"/>
      <c r="E72" s="103" t="str">
        <f t="shared" si="0"/>
        <v/>
      </c>
      <c r="F72" s="104">
        <f>INDEX(Clusters!$F$5:$FA$91,ClusterXY!$C72,ClusterXY!F$2)</f>
        <v>25266.650000000005</v>
      </c>
      <c r="G72" s="105">
        <f>INDEX(Clusters!$F$5:$FA$91,ClusterXY!$C72,ClusterXY!G$2)</f>
        <v>1857.5389342525209</v>
      </c>
      <c r="H72" s="102" t="s">
        <v>353</v>
      </c>
    </row>
    <row r="73" spans="1:14" ht="14">
      <c r="A73" s="7" t="s">
        <v>312</v>
      </c>
      <c r="B73" s="102" t="str">
        <f>INDEX(Clusters!$A$5:$A$91,ClusterXY!$C73)</f>
        <v>F7S2 HiLoad</v>
      </c>
      <c r="C73" s="102">
        <f>MATCH(A73,Clusters!$D$5:$D$91,0)</f>
        <v>75</v>
      </c>
      <c r="D73" s="102"/>
      <c r="E73" s="103" t="str">
        <f t="shared" ref="E73:E83" si="1">IF(D73="","",B73)</f>
        <v/>
      </c>
      <c r="F73" s="104">
        <f>INDEX(Clusters!$F$5:$FA$91,ClusterXY!$C73,ClusterXY!F$2)</f>
        <v>27969.659999999996</v>
      </c>
      <c r="G73" s="105">
        <f>INDEX(Clusters!$F$5:$FA$91,ClusterXY!$C73,ClusterXY!G$2)</f>
        <v>2138.8600329951023</v>
      </c>
      <c r="H73" s="102"/>
    </row>
    <row r="74" spans="1:14" ht="14">
      <c r="A74" s="7" t="s">
        <v>315</v>
      </c>
      <c r="B74" s="102" t="str">
        <f>INDEX(Clusters!$A$5:$A$91,ClusterXY!$C74)</f>
        <v>F7S3 EPACO2</v>
      </c>
      <c r="C74" s="102">
        <f>MATCH(A74,Clusters!$D$5:$D$91,0)</f>
        <v>76</v>
      </c>
      <c r="D74" s="102"/>
      <c r="E74" s="103" t="str">
        <f t="shared" si="1"/>
        <v/>
      </c>
      <c r="F74" s="104">
        <f>INDEX(Clusters!$F$5:$FA$91,ClusterXY!$C74,ClusterXY!F$2)</f>
        <v>15042.830000000002</v>
      </c>
      <c r="G74" s="105">
        <f>INDEX(Clusters!$F$5:$FA$91,ClusterXY!$C74,ClusterXY!G$2)</f>
        <v>2215.138473914134</v>
      </c>
      <c r="H74" s="102"/>
    </row>
    <row r="75" spans="1:14" ht="14">
      <c r="A75" s="7" t="s">
        <v>318</v>
      </c>
      <c r="B75" s="102" t="str">
        <f>INDEX(Clusters!$A$5:$A$91,ClusterXY!$C75)</f>
        <v>F7S4 SMR</v>
      </c>
      <c r="C75" s="102">
        <f>MATCH(A75,Clusters!$D$5:$D$91,0)</f>
        <v>77</v>
      </c>
      <c r="D75" s="102"/>
      <c r="E75" s="103" t="str">
        <f t="shared" si="1"/>
        <v/>
      </c>
      <c r="F75" s="104">
        <f>INDEX(Clusters!$F$5:$FA$91,ClusterXY!$C75,ClusterXY!F$2)</f>
        <v>25266.05</v>
      </c>
      <c r="G75" s="105">
        <f>INDEX(Clusters!$F$5:$FA$91,ClusterXY!$C75,ClusterXY!G$2)</f>
        <v>1857.6580539901386</v>
      </c>
      <c r="H75" s="102"/>
    </row>
    <row r="76" spans="1:14" ht="14">
      <c r="A76" t="s">
        <v>322</v>
      </c>
      <c r="B76" s="102" t="str">
        <f>INDEX(Clusters!$A$5:$A$91,ClusterXY!$C76)</f>
        <v>F8Base</v>
      </c>
      <c r="C76" s="102">
        <f>MATCH(A76,Clusters!$D$5:$D$91,0)</f>
        <v>79</v>
      </c>
      <c r="D76" s="102"/>
      <c r="E76" s="103" t="str">
        <f t="shared" si="1"/>
        <v/>
      </c>
      <c r="F76" s="104">
        <f>INDEX(Clusters!$F$5:$FA$91,ClusterXY!$C76,ClusterXY!F$2)</f>
        <v>10553.150000000001</v>
      </c>
      <c r="G76" s="105">
        <f ca="1">INDEX(Clusters!$F$5:$FA$91,ClusterXY!$C76,ClusterXY!G$2)</f>
        <v>2292.1427899317196</v>
      </c>
      <c r="H76" s="102"/>
    </row>
    <row r="77" spans="1:14" ht="14">
      <c r="A77" t="s">
        <v>325</v>
      </c>
      <c r="B77" s="102" t="str">
        <f>INDEX(Clusters!$A$5:$A$91,ClusterXY!$C77)</f>
        <v>F8S1 OL75</v>
      </c>
      <c r="C77" s="102">
        <f>MATCH(A77,Clusters!$D$5:$D$91,0)</f>
        <v>80</v>
      </c>
      <c r="D77" s="102"/>
      <c r="E77" s="103" t="str">
        <f t="shared" si="1"/>
        <v/>
      </c>
      <c r="F77" s="104">
        <f>INDEX(Clusters!$F$5:$FA$91,ClusterXY!$C77,ClusterXY!F$2)</f>
        <v>10291.499999999998</v>
      </c>
      <c r="G77" s="105">
        <f ca="1">INDEX(Clusters!$F$5:$FA$91,ClusterXY!$C77,ClusterXY!G$2)</f>
        <v>2276.5507578862298</v>
      </c>
      <c r="H77" s="102" t="s">
        <v>355</v>
      </c>
    </row>
    <row r="78" spans="1:14" ht="14">
      <c r="A78" t="s">
        <v>328</v>
      </c>
      <c r="B78" s="102" t="str">
        <f>INDEX(Clusters!$A$5:$A$91,ClusterXY!$C78)</f>
        <v>F8S2 OL25</v>
      </c>
      <c r="C78" s="102">
        <f>MATCH(A78,Clusters!$D$5:$D$91,0)</f>
        <v>81</v>
      </c>
      <c r="D78" s="102"/>
      <c r="E78" s="103" t="str">
        <f t="shared" si="1"/>
        <v/>
      </c>
      <c r="F78" s="104">
        <f>INDEX(Clusters!$F$5:$FA$91,ClusterXY!$C78,ClusterXY!F$2)</f>
        <v>9746.02</v>
      </c>
      <c r="G78" s="105">
        <f ca="1">INDEX(Clusters!$F$5:$FA$91,ClusterXY!$C78,ClusterXY!G$2)</f>
        <v>2266.9968099385769</v>
      </c>
      <c r="H78" s="102" t="s">
        <v>353</v>
      </c>
    </row>
    <row r="79" spans="1:14" ht="14">
      <c r="A79" s="54" t="s">
        <v>331</v>
      </c>
      <c r="B79" s="102" t="str">
        <f>INDEX(Clusters!$A$5:$A$91,ClusterXY!$C79)</f>
        <v>F8S3 LoRE$</v>
      </c>
      <c r="C79" s="102">
        <f>MATCH(A79,Clusters!$D$5:$D$91,0)</f>
        <v>82</v>
      </c>
      <c r="D79" s="102"/>
      <c r="E79" s="103" t="str">
        <f t="shared" si="1"/>
        <v/>
      </c>
      <c r="F79" s="104">
        <f>INDEX(Clusters!$F$5:$FA$91,ClusterXY!$C79,ClusterXY!F$2)</f>
        <v>9487.49</v>
      </c>
      <c r="G79" s="105">
        <f ca="1">INDEX(Clusters!$F$5:$FA$91,ClusterXY!$C79,ClusterXY!G$2)</f>
        <v>2183.3726719117299</v>
      </c>
      <c r="H79" s="102"/>
      <c r="M79" s="54"/>
      <c r="N79" s="106"/>
    </row>
    <row r="80" spans="1:14" ht="14">
      <c r="A80" s="54" t="s">
        <v>334</v>
      </c>
      <c r="B80" s="102" t="str">
        <f>INDEX(Clusters!$A$5:$A$91,ClusterXY!$C80)</f>
        <v>F8S4 HiRPS</v>
      </c>
      <c r="C80" s="102">
        <f>MATCH(A80,Clusters!$D$5:$D$91,0)</f>
        <v>83</v>
      </c>
      <c r="D80" s="102"/>
      <c r="E80" s="103" t="str">
        <f t="shared" si="1"/>
        <v/>
      </c>
      <c r="F80" s="104">
        <f>INDEX(Clusters!$F$5:$FA$91,ClusterXY!$C80,ClusterXY!F$2)</f>
        <v>9995.98</v>
      </c>
      <c r="G80" s="105">
        <f ca="1">INDEX(Clusters!$F$5:$FA$91,ClusterXY!$C80,ClusterXY!G$2)</f>
        <v>2282.5184684191663</v>
      </c>
      <c r="H80" s="102"/>
    </row>
    <row r="81" spans="1:8" ht="14">
      <c r="A81" s="54" t="s">
        <v>337</v>
      </c>
      <c r="B81" s="102" t="str">
        <f>INDEX(Clusters!$A$5:$A$91,ClusterXY!$C81)</f>
        <v>F8S5 OL75 Flat CO2</v>
      </c>
      <c r="C81" s="102">
        <f>MATCH(A81,Clusters!$D$5:$D$91,0)</f>
        <v>84</v>
      </c>
      <c r="D81" s="102"/>
      <c r="E81" s="103" t="str">
        <f t="shared" si="1"/>
        <v/>
      </c>
      <c r="F81" s="104">
        <f>INDEX(Clusters!$F$5:$FA$91,ClusterXY!$C81,ClusterXY!F$2)</f>
        <v>10158.009999999998</v>
      </c>
      <c r="G81" s="105">
        <f ca="1">INDEX(Clusters!$F$5:$FA$91,ClusterXY!$C81,ClusterXY!G$2)</f>
        <v>2261.5559968864682</v>
      </c>
      <c r="H81" s="102"/>
    </row>
    <row r="82" spans="1:8" ht="14">
      <c r="A82" s="54" t="s">
        <v>340</v>
      </c>
      <c r="B82" s="102" t="str">
        <f>INDEX(Clusters!$A$5:$A$91,ClusterXY!$C82)</f>
        <v>F8S6 OL75, CO2, adj</v>
      </c>
      <c r="C82" s="102">
        <f>MATCH(A82,Clusters!$D$5:$D$91,0)</f>
        <v>85</v>
      </c>
      <c r="D82" s="102"/>
      <c r="E82" s="103" t="str">
        <f t="shared" si="1"/>
        <v/>
      </c>
      <c r="F82" s="104">
        <f>INDEX(Clusters!$F$5:$FA$91,ClusterXY!$C82,ClusterXY!F$2)</f>
        <v>10106.949999999999</v>
      </c>
      <c r="G82" s="105">
        <f ca="1">INDEX(Clusters!$F$5:$FA$91,ClusterXY!$C82,ClusterXY!G$2)</f>
        <v>2265.6189709466016</v>
      </c>
      <c r="H82" s="102" t="s">
        <v>75</v>
      </c>
    </row>
    <row r="83" spans="1:8" ht="14">
      <c r="A83" s="54" t="s">
        <v>343</v>
      </c>
      <c r="B83" s="102" t="str">
        <f>INDEX(Clusters!$A$5:$A$91,ClusterXY!$C83)</f>
        <v>F8S7 Final Hardened</v>
      </c>
      <c r="C83" s="102">
        <f>MATCH(A83,Clusters!$D$5:$D$91,0)</f>
        <v>86</v>
      </c>
      <c r="D83" s="102" t="s">
        <v>75</v>
      </c>
      <c r="E83" s="103" t="str">
        <f t="shared" si="1"/>
        <v>F8S7 Final Hardened</v>
      </c>
      <c r="F83" s="104">
        <f>INDEX(Clusters!$F$5:$FA$91,ClusterXY!$C83,ClusterXY!F$2)</f>
        <v>9843.65</v>
      </c>
      <c r="G83" s="105">
        <f ca="1">INDEX(Clusters!$F$5:$FA$91,ClusterXY!$C83,ClusterXY!G$2)</f>
        <v>2277.1212974893624</v>
      </c>
      <c r="H83" s="102" t="s">
        <v>75</v>
      </c>
    </row>
    <row r="88" spans="1:8">
      <c r="D88" t="s">
        <v>2</v>
      </c>
      <c r="E88" t="s">
        <v>1</v>
      </c>
    </row>
    <row r="89" spans="1:8">
      <c r="D89">
        <v>1</v>
      </c>
      <c r="E89" t="s">
        <v>356</v>
      </c>
    </row>
    <row r="90" spans="1:8">
      <c r="D90">
        <v>2</v>
      </c>
      <c r="E90" t="s">
        <v>357</v>
      </c>
    </row>
    <row r="91" spans="1:8">
      <c r="D91">
        <v>3</v>
      </c>
      <c r="E91" t="s">
        <v>358</v>
      </c>
    </row>
    <row r="92" spans="1:8">
      <c r="D92">
        <v>4</v>
      </c>
      <c r="E92" t="s">
        <v>357</v>
      </c>
    </row>
    <row r="93" spans="1:8">
      <c r="D93">
        <v>5</v>
      </c>
      <c r="E93" t="s">
        <v>359</v>
      </c>
    </row>
    <row r="94" spans="1:8">
      <c r="D94">
        <v>6</v>
      </c>
      <c r="E94" t="s">
        <v>357</v>
      </c>
    </row>
    <row r="95" spans="1:8">
      <c r="D95">
        <v>7</v>
      </c>
      <c r="E95" t="s">
        <v>360</v>
      </c>
    </row>
    <row r="96" spans="1:8">
      <c r="D96">
        <v>8</v>
      </c>
      <c r="E96" t="s">
        <v>357</v>
      </c>
    </row>
    <row r="97" spans="4:5">
      <c r="D97">
        <v>9</v>
      </c>
      <c r="E97" t="s">
        <v>361</v>
      </c>
    </row>
    <row r="98" spans="4:5">
      <c r="D98">
        <v>10</v>
      </c>
      <c r="E98" t="s">
        <v>357</v>
      </c>
    </row>
    <row r="99" spans="4:5">
      <c r="D99">
        <v>11</v>
      </c>
      <c r="E99" t="s">
        <v>362</v>
      </c>
    </row>
    <row r="100" spans="4:5">
      <c r="D100">
        <v>12</v>
      </c>
      <c r="E100" t="s">
        <v>357</v>
      </c>
    </row>
    <row r="101" spans="4:5">
      <c r="D101">
        <v>13</v>
      </c>
      <c r="E101" t="s">
        <v>363</v>
      </c>
    </row>
    <row r="102" spans="4:5">
      <c r="D102">
        <v>14</v>
      </c>
      <c r="E102" t="s">
        <v>357</v>
      </c>
    </row>
    <row r="103" spans="4:5">
      <c r="D103">
        <v>15</v>
      </c>
      <c r="E103" t="s">
        <v>364</v>
      </c>
    </row>
    <row r="104" spans="4:5">
      <c r="D104">
        <v>16</v>
      </c>
      <c r="E104" t="s">
        <v>357</v>
      </c>
    </row>
    <row r="105" spans="4:5">
      <c r="D105">
        <v>17</v>
      </c>
      <c r="E105" t="s">
        <v>365</v>
      </c>
    </row>
    <row r="106" spans="4:5">
      <c r="D106">
        <v>18</v>
      </c>
      <c r="E106" t="s">
        <v>357</v>
      </c>
    </row>
    <row r="107" spans="4:5">
      <c r="D107">
        <v>19</v>
      </c>
      <c r="E107" t="s">
        <v>366</v>
      </c>
    </row>
    <row r="108" spans="4:5">
      <c r="D108">
        <v>20</v>
      </c>
      <c r="E108" t="s">
        <v>357</v>
      </c>
    </row>
    <row r="109" spans="4:5">
      <c r="D109">
        <v>21</v>
      </c>
      <c r="E109" t="s">
        <v>367</v>
      </c>
    </row>
    <row r="110" spans="4:5">
      <c r="D110">
        <v>22</v>
      </c>
      <c r="E110" t="s">
        <v>357</v>
      </c>
    </row>
    <row r="111" spans="4:5">
      <c r="D111">
        <v>23</v>
      </c>
      <c r="E111" t="s">
        <v>368</v>
      </c>
    </row>
    <row r="112" spans="4:5">
      <c r="D112">
        <v>24</v>
      </c>
      <c r="E112" t="s">
        <v>357</v>
      </c>
    </row>
    <row r="113" spans="4:5">
      <c r="D113">
        <v>25</v>
      </c>
      <c r="E113" t="s">
        <v>369</v>
      </c>
    </row>
    <row r="114" spans="4:5">
      <c r="D114">
        <v>26</v>
      </c>
      <c r="E114" t="s">
        <v>357</v>
      </c>
    </row>
    <row r="115" spans="4:5">
      <c r="D115">
        <v>27</v>
      </c>
      <c r="E115" t="s">
        <v>370</v>
      </c>
    </row>
    <row r="116" spans="4:5">
      <c r="D116">
        <v>28</v>
      </c>
      <c r="E116" t="s">
        <v>357</v>
      </c>
    </row>
    <row r="117" spans="4:5">
      <c r="D117">
        <v>29</v>
      </c>
      <c r="E117" t="s">
        <v>371</v>
      </c>
    </row>
    <row r="118" spans="4:5">
      <c r="D118">
        <v>30</v>
      </c>
      <c r="E118" t="s">
        <v>372</v>
      </c>
    </row>
    <row r="119" spans="4:5">
      <c r="D119">
        <v>31</v>
      </c>
      <c r="E119" t="s">
        <v>373</v>
      </c>
    </row>
    <row r="120" spans="4:5">
      <c r="D120">
        <v>32</v>
      </c>
      <c r="E120" t="s">
        <v>374</v>
      </c>
    </row>
    <row r="121" spans="4:5">
      <c r="D121">
        <v>33</v>
      </c>
      <c r="E121" t="s">
        <v>375</v>
      </c>
    </row>
    <row r="122" spans="4:5">
      <c r="D122">
        <v>34</v>
      </c>
      <c r="E122" t="s">
        <v>357</v>
      </c>
    </row>
    <row r="123" spans="4:5">
      <c r="D123">
        <v>35</v>
      </c>
      <c r="E123" t="s">
        <v>376</v>
      </c>
    </row>
    <row r="124" spans="4:5">
      <c r="D124">
        <v>36</v>
      </c>
      <c r="E124" t="s">
        <v>377</v>
      </c>
    </row>
    <row r="125" spans="4:5">
      <c r="D125">
        <v>37</v>
      </c>
      <c r="E125" t="s">
        <v>378</v>
      </c>
    </row>
    <row r="126" spans="4:5">
      <c r="D126">
        <v>38</v>
      </c>
      <c r="E126" t="s">
        <v>379</v>
      </c>
    </row>
    <row r="127" spans="4:5">
      <c r="D127">
        <v>39</v>
      </c>
      <c r="E127" t="s">
        <v>380</v>
      </c>
    </row>
    <row r="128" spans="4:5">
      <c r="D128">
        <v>40</v>
      </c>
      <c r="E128" t="s">
        <v>357</v>
      </c>
    </row>
    <row r="129" spans="4:5">
      <c r="D129">
        <v>41</v>
      </c>
      <c r="E129" t="s">
        <v>381</v>
      </c>
    </row>
    <row r="130" spans="4:5">
      <c r="D130">
        <v>42</v>
      </c>
      <c r="E130" t="s">
        <v>382</v>
      </c>
    </row>
    <row r="131" spans="4:5">
      <c r="D131">
        <v>43</v>
      </c>
      <c r="E131" t="s">
        <v>383</v>
      </c>
    </row>
    <row r="132" spans="4:5">
      <c r="D132">
        <v>44</v>
      </c>
      <c r="E132" t="s">
        <v>384</v>
      </c>
    </row>
    <row r="133" spans="4:5">
      <c r="D133">
        <v>45</v>
      </c>
      <c r="E133" t="s">
        <v>385</v>
      </c>
    </row>
    <row r="134" spans="4:5">
      <c r="D134">
        <v>46</v>
      </c>
      <c r="E134" t="s">
        <v>357</v>
      </c>
    </row>
    <row r="135" spans="4:5">
      <c r="D135">
        <v>47</v>
      </c>
      <c r="E135" t="s">
        <v>386</v>
      </c>
    </row>
    <row r="136" spans="4:5">
      <c r="D136">
        <v>48</v>
      </c>
      <c r="E136" t="s">
        <v>387</v>
      </c>
    </row>
    <row r="137" spans="4:5">
      <c r="D137">
        <v>49</v>
      </c>
      <c r="E137" t="s">
        <v>388</v>
      </c>
    </row>
    <row r="138" spans="4:5">
      <c r="D138">
        <v>50</v>
      </c>
      <c r="E138" t="s">
        <v>389</v>
      </c>
    </row>
    <row r="139" spans="4:5">
      <c r="D139">
        <v>51</v>
      </c>
      <c r="E139" t="s">
        <v>390</v>
      </c>
    </row>
    <row r="140" spans="4:5">
      <c r="D140">
        <v>52</v>
      </c>
      <c r="E140" t="s">
        <v>357</v>
      </c>
    </row>
    <row r="141" spans="4:5">
      <c r="D141">
        <v>53</v>
      </c>
      <c r="E141" t="s">
        <v>391</v>
      </c>
    </row>
    <row r="142" spans="4:5">
      <c r="D142">
        <v>54</v>
      </c>
      <c r="E142" t="s">
        <v>392</v>
      </c>
    </row>
    <row r="143" spans="4:5">
      <c r="D143">
        <v>55</v>
      </c>
      <c r="E143" t="s">
        <v>393</v>
      </c>
    </row>
    <row r="144" spans="4:5">
      <c r="D144">
        <v>56</v>
      </c>
      <c r="E144" t="s">
        <v>394</v>
      </c>
    </row>
    <row r="145" spans="4:5">
      <c r="D145">
        <v>57</v>
      </c>
      <c r="E145" t="s">
        <v>395</v>
      </c>
    </row>
    <row r="146" spans="4:5">
      <c r="D146">
        <v>58</v>
      </c>
      <c r="E146" t="s">
        <v>396</v>
      </c>
    </row>
    <row r="147" spans="4:5">
      <c r="D147">
        <v>59</v>
      </c>
      <c r="E147" t="s">
        <v>397</v>
      </c>
    </row>
    <row r="148" spans="4:5">
      <c r="D148">
        <v>60</v>
      </c>
      <c r="E148" t="s">
        <v>357</v>
      </c>
    </row>
    <row r="149" spans="4:5">
      <c r="D149">
        <v>61</v>
      </c>
      <c r="E149" t="s">
        <v>398</v>
      </c>
    </row>
    <row r="150" spans="4:5">
      <c r="D150">
        <v>62</v>
      </c>
      <c r="E150" t="s">
        <v>399</v>
      </c>
    </row>
    <row r="151" spans="4:5">
      <c r="D151">
        <v>63</v>
      </c>
      <c r="E151" t="s">
        <v>400</v>
      </c>
    </row>
    <row r="152" spans="4:5">
      <c r="D152">
        <v>64</v>
      </c>
      <c r="E152" t="s">
        <v>401</v>
      </c>
    </row>
    <row r="153" spans="4:5">
      <c r="D153">
        <v>65</v>
      </c>
      <c r="E153" t="s">
        <v>402</v>
      </c>
    </row>
    <row r="154" spans="4:5">
      <c r="D154">
        <v>66</v>
      </c>
      <c r="E154" t="s">
        <v>403</v>
      </c>
    </row>
    <row r="155" spans="4:5">
      <c r="D155">
        <v>67</v>
      </c>
      <c r="E155" t="s">
        <v>404</v>
      </c>
    </row>
    <row r="156" spans="4:5">
      <c r="D156">
        <v>68</v>
      </c>
      <c r="E156" t="s">
        <v>357</v>
      </c>
    </row>
    <row r="157" spans="4:5">
      <c r="D157">
        <v>69</v>
      </c>
      <c r="E157" t="s">
        <v>405</v>
      </c>
    </row>
    <row r="158" spans="4:5">
      <c r="D158">
        <v>70</v>
      </c>
      <c r="E158" t="s">
        <v>406</v>
      </c>
    </row>
    <row r="159" spans="4:5">
      <c r="D159">
        <v>71</v>
      </c>
      <c r="E159" t="s">
        <v>357</v>
      </c>
    </row>
    <row r="160" spans="4:5">
      <c r="D160">
        <v>72</v>
      </c>
      <c r="E160" t="s">
        <v>407</v>
      </c>
    </row>
    <row r="161" spans="4:5">
      <c r="D161">
        <v>73</v>
      </c>
      <c r="E161" t="s">
        <v>408</v>
      </c>
    </row>
    <row r="162" spans="4:5">
      <c r="D162">
        <v>74</v>
      </c>
      <c r="E162" t="s">
        <v>409</v>
      </c>
    </row>
    <row r="163" spans="4:5">
      <c r="D163">
        <v>75</v>
      </c>
      <c r="E163" t="s">
        <v>410</v>
      </c>
    </row>
    <row r="164" spans="4:5">
      <c r="D164">
        <v>76</v>
      </c>
      <c r="E164" t="s">
        <v>411</v>
      </c>
    </row>
    <row r="165" spans="4:5">
      <c r="D165">
        <v>77</v>
      </c>
      <c r="E165" t="s">
        <v>412</v>
      </c>
    </row>
    <row r="166" spans="4:5">
      <c r="D166">
        <v>78</v>
      </c>
      <c r="E166" t="s">
        <v>413</v>
      </c>
    </row>
    <row r="167" spans="4:5">
      <c r="D167">
        <v>79</v>
      </c>
      <c r="E167" t="s">
        <v>357</v>
      </c>
    </row>
    <row r="168" spans="4:5">
      <c r="D168">
        <v>80</v>
      </c>
      <c r="E168" t="s">
        <v>414</v>
      </c>
    </row>
    <row r="169" spans="4:5">
      <c r="D169">
        <v>81</v>
      </c>
      <c r="E169" t="s">
        <v>415</v>
      </c>
    </row>
    <row r="170" spans="4:5">
      <c r="D170">
        <v>82</v>
      </c>
      <c r="E170" t="s">
        <v>416</v>
      </c>
    </row>
    <row r="171" spans="4:5">
      <c r="D171">
        <v>83</v>
      </c>
      <c r="E171" t="s">
        <v>417</v>
      </c>
    </row>
    <row r="172" spans="4:5">
      <c r="D172">
        <v>84</v>
      </c>
      <c r="E172" t="s">
        <v>418</v>
      </c>
    </row>
    <row r="173" spans="4:5">
      <c r="D173">
        <v>85</v>
      </c>
      <c r="E173" t="s">
        <v>419</v>
      </c>
    </row>
    <row r="174" spans="4:5">
      <c r="D174">
        <v>86</v>
      </c>
      <c r="E174" t="s">
        <v>420</v>
      </c>
    </row>
    <row r="175" spans="4:5">
      <c r="D175">
        <v>87</v>
      </c>
      <c r="E175" t="s">
        <v>357</v>
      </c>
    </row>
    <row r="176" spans="4:5">
      <c r="D176">
        <v>88</v>
      </c>
      <c r="E176" t="s">
        <v>421</v>
      </c>
    </row>
    <row r="177" spans="4:5">
      <c r="D177">
        <v>89</v>
      </c>
      <c r="E177" t="s">
        <v>422</v>
      </c>
    </row>
    <row r="178" spans="4:5">
      <c r="D178">
        <v>90</v>
      </c>
      <c r="E178" t="s">
        <v>423</v>
      </c>
    </row>
    <row r="179" spans="4:5">
      <c r="D179">
        <v>91</v>
      </c>
      <c r="E179" t="s">
        <v>424</v>
      </c>
    </row>
    <row r="180" spans="4:5">
      <c r="D180">
        <v>92</v>
      </c>
      <c r="E180" t="s">
        <v>425</v>
      </c>
    </row>
    <row r="181" spans="4:5">
      <c r="D181">
        <v>93</v>
      </c>
      <c r="E181" t="s">
        <v>426</v>
      </c>
    </row>
    <row r="182" spans="4:5">
      <c r="D182">
        <v>94</v>
      </c>
      <c r="E182" t="s">
        <v>427</v>
      </c>
    </row>
    <row r="183" spans="4:5">
      <c r="D183">
        <v>95</v>
      </c>
      <c r="E183" t="s">
        <v>357</v>
      </c>
    </row>
    <row r="184" spans="4:5">
      <c r="D184">
        <v>96</v>
      </c>
      <c r="E184" t="s">
        <v>428</v>
      </c>
    </row>
    <row r="185" spans="4:5">
      <c r="D185">
        <v>97</v>
      </c>
      <c r="E185" t="s">
        <v>429</v>
      </c>
    </row>
    <row r="186" spans="4:5">
      <c r="D186">
        <v>98</v>
      </c>
      <c r="E186" t="s">
        <v>430</v>
      </c>
    </row>
    <row r="187" spans="4:5">
      <c r="D187">
        <v>99</v>
      </c>
      <c r="E187" t="s">
        <v>431</v>
      </c>
    </row>
    <row r="188" spans="4:5">
      <c r="D188">
        <v>100</v>
      </c>
      <c r="E188" t="s">
        <v>432</v>
      </c>
    </row>
    <row r="189" spans="4:5">
      <c r="D189">
        <v>101</v>
      </c>
      <c r="E189" t="s">
        <v>433</v>
      </c>
    </row>
    <row r="190" spans="4:5">
      <c r="D190">
        <v>102</v>
      </c>
      <c r="E190" t="s">
        <v>434</v>
      </c>
    </row>
    <row r="191" spans="4:5">
      <c r="D191">
        <v>103</v>
      </c>
      <c r="E191" t="s">
        <v>357</v>
      </c>
    </row>
    <row r="192" spans="4:5">
      <c r="D192">
        <v>104</v>
      </c>
      <c r="E192" t="s">
        <v>435</v>
      </c>
    </row>
    <row r="193" spans="4:5">
      <c r="D193">
        <v>105</v>
      </c>
      <c r="E193" t="s">
        <v>436</v>
      </c>
    </row>
    <row r="194" spans="4:5">
      <c r="D194">
        <v>106</v>
      </c>
      <c r="E194" t="s">
        <v>437</v>
      </c>
    </row>
    <row r="195" spans="4:5">
      <c r="D195">
        <v>107</v>
      </c>
      <c r="E195" t="s">
        <v>438</v>
      </c>
    </row>
    <row r="196" spans="4:5">
      <c r="D196">
        <v>108</v>
      </c>
      <c r="E196" t="s">
        <v>439</v>
      </c>
    </row>
    <row r="197" spans="4:5">
      <c r="D197">
        <v>109</v>
      </c>
      <c r="E197" t="s">
        <v>440</v>
      </c>
    </row>
    <row r="198" spans="4:5">
      <c r="D198">
        <v>110</v>
      </c>
      <c r="E198" t="s">
        <v>441</v>
      </c>
    </row>
    <row r="199" spans="4:5">
      <c r="D199">
        <v>111</v>
      </c>
      <c r="E199" t="s">
        <v>357</v>
      </c>
    </row>
    <row r="200" spans="4:5">
      <c r="D200">
        <v>112</v>
      </c>
      <c r="E200" t="s">
        <v>442</v>
      </c>
    </row>
    <row r="201" spans="4:5">
      <c r="D201">
        <v>113</v>
      </c>
      <c r="E201" t="s">
        <v>357</v>
      </c>
    </row>
    <row r="202" spans="4:5">
      <c r="D202">
        <v>114</v>
      </c>
      <c r="E202" t="s">
        <v>443</v>
      </c>
    </row>
    <row r="203" spans="4:5">
      <c r="D203">
        <v>115</v>
      </c>
      <c r="E203" t="s">
        <v>444</v>
      </c>
    </row>
    <row r="204" spans="4:5">
      <c r="D204">
        <v>116</v>
      </c>
      <c r="E204" t="s">
        <v>445</v>
      </c>
    </row>
    <row r="205" spans="4:5">
      <c r="D205">
        <v>117</v>
      </c>
      <c r="E205" t="s">
        <v>357</v>
      </c>
    </row>
    <row r="206" spans="4:5">
      <c r="D206">
        <v>118</v>
      </c>
      <c r="E206" t="s">
        <v>446</v>
      </c>
    </row>
    <row r="207" spans="4:5">
      <c r="D207">
        <v>119</v>
      </c>
      <c r="E207" t="s">
        <v>447</v>
      </c>
    </row>
    <row r="208" spans="4:5">
      <c r="D208">
        <v>120</v>
      </c>
      <c r="E208" t="s">
        <v>448</v>
      </c>
    </row>
    <row r="209" spans="4:5">
      <c r="D209">
        <v>121</v>
      </c>
      <c r="E209" t="s">
        <v>357</v>
      </c>
    </row>
    <row r="210" spans="4:5">
      <c r="D210">
        <v>122</v>
      </c>
      <c r="E210" t="s">
        <v>449</v>
      </c>
    </row>
    <row r="211" spans="4:5">
      <c r="D211">
        <v>123</v>
      </c>
      <c r="E211" t="s">
        <v>450</v>
      </c>
    </row>
    <row r="212" spans="4:5">
      <c r="D212">
        <v>124</v>
      </c>
      <c r="E212" t="s">
        <v>451</v>
      </c>
    </row>
    <row r="213" spans="4:5">
      <c r="D213">
        <v>125</v>
      </c>
      <c r="E213" t="s">
        <v>357</v>
      </c>
    </row>
    <row r="214" spans="4:5">
      <c r="D214">
        <v>126</v>
      </c>
      <c r="E214" t="s">
        <v>452</v>
      </c>
    </row>
    <row r="215" spans="4:5">
      <c r="D215">
        <v>127</v>
      </c>
      <c r="E215" t="s">
        <v>453</v>
      </c>
    </row>
    <row r="216" spans="4:5">
      <c r="D216">
        <v>128</v>
      </c>
      <c r="E216" t="s">
        <v>454</v>
      </c>
    </row>
  </sheetData>
  <autoFilter ref="A6:G83"/>
  <printOptions headings="1"/>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enableFormatConditionsCalculation="0"/>
  <dimension ref="A1:AU90"/>
  <sheetViews>
    <sheetView workbookViewId="0">
      <pane xSplit="2" ySplit="4" topLeftCell="C5" activePane="bottomRight" state="frozen"/>
      <selection activeCell="F65" sqref="F65"/>
      <selection pane="topRight" activeCell="F65" sqref="F65"/>
      <selection pane="bottomLeft" activeCell="F65" sqref="F65"/>
      <selection pane="bottomRight" activeCell="F65" sqref="F65"/>
    </sheetView>
  </sheetViews>
  <sheetFormatPr baseColWidth="10" defaultRowHeight="12" x14ac:dyDescent="0"/>
  <cols>
    <col min="2" max="2" width="44" bestFit="1" customWidth="1"/>
    <col min="5" max="5" width="12.83203125" customWidth="1"/>
    <col min="6" max="6" width="3" customWidth="1"/>
    <col min="9" max="9" width="12.83203125" customWidth="1"/>
    <col min="10" max="10" width="2.33203125" customWidth="1"/>
    <col min="12" max="12" width="3.1640625" customWidth="1"/>
    <col min="16" max="16" width="2.5" customWidth="1"/>
    <col min="20" max="20" width="1.33203125" customWidth="1"/>
    <col min="23" max="23" width="13.6640625" customWidth="1"/>
    <col min="24" max="24" width="2.6640625" customWidth="1"/>
    <col min="28" max="28" width="2.6640625" customWidth="1"/>
    <col min="32" max="32" width="1.5" customWidth="1"/>
    <col min="33" max="35" width="12.1640625" customWidth="1"/>
    <col min="36" max="36" width="2.6640625" customWidth="1"/>
    <col min="40" max="40" width="3.5" customWidth="1"/>
    <col min="44" max="44" width="5.33203125" customWidth="1"/>
  </cols>
  <sheetData>
    <row r="1" spans="1:47">
      <c r="A1" t="s">
        <v>455</v>
      </c>
    </row>
    <row r="3" spans="1:47" ht="15">
      <c r="A3" s="54" t="s">
        <v>6</v>
      </c>
      <c r="B3" s="54" t="s">
        <v>7</v>
      </c>
      <c r="C3" s="30" t="s">
        <v>456</v>
      </c>
      <c r="D3" s="31"/>
      <c r="E3" s="32"/>
      <c r="G3" s="30" t="s">
        <v>457</v>
      </c>
      <c r="H3" s="31"/>
      <c r="I3" s="32"/>
      <c r="J3" s="31"/>
      <c r="K3" s="34" t="s">
        <v>458</v>
      </c>
      <c r="L3" s="31"/>
      <c r="M3" s="107" t="s">
        <v>459</v>
      </c>
      <c r="N3" s="108"/>
      <c r="O3" s="109"/>
      <c r="P3" s="108"/>
      <c r="Q3" s="107" t="s">
        <v>460</v>
      </c>
      <c r="R3" s="108"/>
      <c r="S3" s="109"/>
      <c r="T3" s="108"/>
      <c r="U3" s="107" t="s">
        <v>461</v>
      </c>
      <c r="V3" s="108"/>
      <c r="W3" s="109"/>
      <c r="X3" s="108"/>
      <c r="Y3" s="107" t="s">
        <v>462</v>
      </c>
      <c r="Z3" s="108"/>
      <c r="AA3" s="109"/>
      <c r="AB3" s="108"/>
      <c r="AC3" s="107" t="s">
        <v>463</v>
      </c>
      <c r="AD3" s="108"/>
      <c r="AE3" s="109"/>
      <c r="AF3" s="108"/>
      <c r="AG3" s="108" t="s">
        <v>464</v>
      </c>
      <c r="AH3" s="108"/>
      <c r="AI3" s="108"/>
      <c r="AJ3" s="108"/>
      <c r="AK3" s="107" t="s">
        <v>465</v>
      </c>
      <c r="AL3" s="108"/>
      <c r="AM3" s="109"/>
      <c r="AN3" s="108"/>
      <c r="AO3" s="107" t="s">
        <v>466</v>
      </c>
      <c r="AP3" s="108"/>
      <c r="AQ3" s="109"/>
      <c r="AS3" s="107" t="s">
        <v>467</v>
      </c>
      <c r="AT3" s="108"/>
      <c r="AU3" s="109"/>
    </row>
    <row r="4" spans="1:47" ht="15">
      <c r="B4" s="54"/>
      <c r="C4" s="51" t="s">
        <v>56</v>
      </c>
      <c r="D4" s="52" t="s">
        <v>57</v>
      </c>
      <c r="E4" s="53" t="s">
        <v>58</v>
      </c>
      <c r="G4" s="51" t="s">
        <v>56</v>
      </c>
      <c r="H4" s="52" t="s">
        <v>57</v>
      </c>
      <c r="I4" s="53" t="s">
        <v>58</v>
      </c>
      <c r="J4" s="52"/>
      <c r="K4" s="110" t="s">
        <v>468</v>
      </c>
      <c r="L4" s="111"/>
      <c r="M4" s="51" t="s">
        <v>56</v>
      </c>
      <c r="N4" s="52" t="s">
        <v>57</v>
      </c>
      <c r="O4" s="53" t="s">
        <v>58</v>
      </c>
      <c r="P4" s="52"/>
      <c r="Q4" s="51" t="s">
        <v>56</v>
      </c>
      <c r="R4" s="52" t="s">
        <v>57</v>
      </c>
      <c r="S4" s="53" t="s">
        <v>58</v>
      </c>
      <c r="T4" s="52"/>
      <c r="U4" s="51" t="s">
        <v>56</v>
      </c>
      <c r="V4" s="52" t="s">
        <v>469</v>
      </c>
      <c r="W4" s="53" t="s">
        <v>58</v>
      </c>
      <c r="X4" s="52"/>
      <c r="Y4" s="51" t="s">
        <v>56</v>
      </c>
      <c r="Z4" s="52" t="s">
        <v>57</v>
      </c>
      <c r="AA4" s="53" t="s">
        <v>58</v>
      </c>
      <c r="AB4" s="52"/>
      <c r="AC4" s="51" t="s">
        <v>56</v>
      </c>
      <c r="AD4" s="52" t="s">
        <v>469</v>
      </c>
      <c r="AE4" s="53" t="s">
        <v>58</v>
      </c>
      <c r="AF4" s="52"/>
      <c r="AG4" s="51" t="s">
        <v>56</v>
      </c>
      <c r="AH4" s="52" t="s">
        <v>57</v>
      </c>
      <c r="AI4" s="53" t="s">
        <v>58</v>
      </c>
      <c r="AJ4" s="52"/>
      <c r="AK4" s="51" t="s">
        <v>56</v>
      </c>
      <c r="AL4" s="52" t="s">
        <v>57</v>
      </c>
      <c r="AM4" s="53" t="s">
        <v>58</v>
      </c>
      <c r="AN4" s="52"/>
      <c r="AO4" s="51" t="s">
        <v>56</v>
      </c>
      <c r="AP4" s="52" t="s">
        <v>57</v>
      </c>
      <c r="AQ4" s="53" t="s">
        <v>58</v>
      </c>
      <c r="AS4" s="51" t="s">
        <v>56</v>
      </c>
      <c r="AT4" s="52" t="s">
        <v>57</v>
      </c>
      <c r="AU4" s="53" t="s">
        <v>58</v>
      </c>
    </row>
    <row r="5" spans="1:47">
      <c r="A5" t="s">
        <v>61</v>
      </c>
      <c r="B5" t="s">
        <v>62</v>
      </c>
      <c r="C5" s="75">
        <f t="shared" ref="C5:E5" si="0">$K5+M5</f>
        <v>1813.456815483449</v>
      </c>
      <c r="D5" s="76">
        <f t="shared" si="0"/>
        <v>1823.8278830897518</v>
      </c>
      <c r="E5" s="77">
        <f t="shared" si="0"/>
        <v>1837.1694658767249</v>
      </c>
      <c r="F5" s="112"/>
      <c r="G5" s="75">
        <f t="shared" ref="G5:I5" si="1">C5-AS5</f>
        <v>1813.456815483449</v>
      </c>
      <c r="H5" s="76">
        <f t="shared" si="1"/>
        <v>1823.8278830897518</v>
      </c>
      <c r="I5" s="77">
        <f t="shared" si="1"/>
        <v>1837.1694658767249</v>
      </c>
      <c r="J5" s="76"/>
      <c r="K5" s="82">
        <f>Clusters!T5</f>
        <v>1731.3460526363453</v>
      </c>
      <c r="L5" s="113"/>
      <c r="M5" s="114">
        <f>Q5+U5+Y5+AC5+AG5+AK5+AO5</f>
        <v>82.110762847103715</v>
      </c>
      <c r="N5" s="115">
        <f t="shared" ref="N5:O5" si="2">R5+V5+Z5+AD5+AH5+AL5+AP5</f>
        <v>92.481830453406374</v>
      </c>
      <c r="O5" s="116">
        <f t="shared" si="2"/>
        <v>105.82341324037952</v>
      </c>
      <c r="P5" s="115"/>
      <c r="Q5" s="114">
        <f>IF(Q$4="High",OtherCost!$T$20,OtherCost!$T$19)</f>
        <v>5.4142693112445279</v>
      </c>
      <c r="R5" s="115">
        <f>AVERAGE(Q5,S5)</f>
        <v>9.5014617912169186</v>
      </c>
      <c r="S5" s="116">
        <f>IF(S$4="High",OtherCost!$T$20,OtherCost!$T$19)</f>
        <v>13.588654271189307</v>
      </c>
      <c r="T5" s="115"/>
      <c r="U5" s="114">
        <f>IF(U$4="High",OtherCost!$P$20,OtherCost!$P$19)</f>
        <v>0.48466080270705936</v>
      </c>
      <c r="V5" s="115">
        <f>AVERAGE(U5,W5)</f>
        <v>0.82750556769630201</v>
      </c>
      <c r="W5" s="116">
        <f>IF(W$4="High",OtherCost!$P$20,OtherCost!$P$19)</f>
        <v>1.1703503326855447</v>
      </c>
      <c r="X5" s="115"/>
      <c r="Y5" s="114">
        <v>0</v>
      </c>
      <c r="Z5" s="117">
        <v>0</v>
      </c>
      <c r="AA5" s="116">
        <v>0</v>
      </c>
      <c r="AB5" s="115"/>
      <c r="AC5" s="114">
        <v>0</v>
      </c>
      <c r="AD5" s="117">
        <f>AVERAGE(AC5,AE5)</f>
        <v>0</v>
      </c>
      <c r="AE5" s="116">
        <v>0</v>
      </c>
      <c r="AF5" s="115"/>
      <c r="AG5" s="115">
        <v>4.8538641667281697</v>
      </c>
      <c r="AH5" s="115">
        <v>4.8538641667281697</v>
      </c>
      <c r="AI5" s="115">
        <v>4.8538641667281697</v>
      </c>
      <c r="AJ5" s="115"/>
      <c r="AK5" s="115">
        <f>Clusters!AD5</f>
        <v>65.416938205082928</v>
      </c>
      <c r="AL5" s="115">
        <f>AK5</f>
        <v>65.416938205082928</v>
      </c>
      <c r="AM5" s="115">
        <f>AL5</f>
        <v>65.416938205082928</v>
      </c>
      <c r="AN5" s="115"/>
      <c r="AO5" s="114">
        <f t="shared" ref="AO5" si="3">AP5*0.5</f>
        <v>5.9410303613410251</v>
      </c>
      <c r="AP5" s="117">
        <f>Clusters!AF5</f>
        <v>11.88206072268205</v>
      </c>
      <c r="AQ5" s="118">
        <f t="shared" ref="AQ5" si="4">AP5*1.75</f>
        <v>20.793606264693587</v>
      </c>
      <c r="AR5" s="117"/>
      <c r="AS5" s="114">
        <f>Clusters!AH5</f>
        <v>0</v>
      </c>
      <c r="AT5" s="117">
        <f>AS5</f>
        <v>0</v>
      </c>
      <c r="AU5" s="118">
        <f>AT5</f>
        <v>0</v>
      </c>
    </row>
    <row r="6" spans="1:47">
      <c r="A6" t="s">
        <v>64</v>
      </c>
      <c r="B6" t="s">
        <v>65</v>
      </c>
      <c r="C6" s="75"/>
      <c r="D6" s="76"/>
      <c r="E6" s="77"/>
      <c r="G6" s="75"/>
      <c r="H6" s="76"/>
      <c r="I6" s="77"/>
      <c r="J6" s="76"/>
      <c r="K6" s="6"/>
      <c r="M6" s="90"/>
      <c r="N6" s="119"/>
      <c r="O6" s="120"/>
      <c r="P6" s="119"/>
      <c r="Q6" s="5"/>
      <c r="R6" s="119"/>
      <c r="S6" s="120"/>
      <c r="T6" s="119"/>
      <c r="U6" s="5"/>
      <c r="V6" s="119"/>
      <c r="W6" s="120"/>
      <c r="X6" s="119"/>
      <c r="Y6" s="5"/>
      <c r="AA6" s="120"/>
      <c r="AB6" s="119"/>
      <c r="AC6" s="5"/>
      <c r="AE6" s="120"/>
      <c r="AF6" s="119"/>
      <c r="AG6" s="119"/>
      <c r="AH6" s="119"/>
      <c r="AI6" s="119"/>
      <c r="AJ6" s="119"/>
      <c r="AK6" s="114"/>
      <c r="AL6" s="117"/>
      <c r="AM6" s="116"/>
      <c r="AN6" s="115"/>
      <c r="AO6" s="114"/>
      <c r="AP6" s="117"/>
      <c r="AQ6" s="118"/>
      <c r="AR6" s="117"/>
      <c r="AS6" s="114"/>
      <c r="AT6" s="117"/>
      <c r="AU6" s="118"/>
    </row>
    <row r="7" spans="1:47">
      <c r="A7" t="s">
        <v>67</v>
      </c>
      <c r="B7" t="s">
        <v>68</v>
      </c>
      <c r="C7" s="75"/>
      <c r="D7" s="76"/>
      <c r="E7" s="77"/>
      <c r="G7" s="75"/>
      <c r="H7" s="76"/>
      <c r="I7" s="77"/>
      <c r="J7" s="76"/>
      <c r="K7" s="6"/>
      <c r="M7" s="90"/>
      <c r="N7" s="119"/>
      <c r="O7" s="120"/>
      <c r="P7" s="119"/>
      <c r="Q7" s="5"/>
      <c r="R7" s="119"/>
      <c r="S7" s="120"/>
      <c r="T7" s="119"/>
      <c r="U7" s="5"/>
      <c r="V7" s="119"/>
      <c r="W7" s="120"/>
      <c r="X7" s="119"/>
      <c r="Y7" s="5"/>
      <c r="AA7" s="120"/>
      <c r="AB7" s="119"/>
      <c r="AC7" s="5"/>
      <c r="AE7" s="120"/>
      <c r="AF7" s="119"/>
      <c r="AG7" s="119"/>
      <c r="AH7" s="119"/>
      <c r="AI7" s="119"/>
      <c r="AJ7" s="119"/>
      <c r="AK7" s="114"/>
      <c r="AL7" s="117"/>
      <c r="AM7" s="116"/>
      <c r="AN7" s="115"/>
      <c r="AO7" s="114"/>
      <c r="AP7" s="117"/>
      <c r="AQ7" s="118"/>
      <c r="AR7" s="117"/>
      <c r="AS7" s="114"/>
      <c r="AT7" s="117"/>
      <c r="AU7" s="118"/>
    </row>
    <row r="8" spans="1:47">
      <c r="A8" t="s">
        <v>72</v>
      </c>
      <c r="B8" t="s">
        <v>73</v>
      </c>
      <c r="C8" s="75">
        <f t="shared" ref="C8:E21" si="5">$K8+M8</f>
        <v>1814.5664671267748</v>
      </c>
      <c r="D8" s="76">
        <f t="shared" si="5"/>
        <v>1824.9370859748012</v>
      </c>
      <c r="E8" s="77">
        <f t="shared" si="5"/>
        <v>1838.2779956243598</v>
      </c>
      <c r="F8" s="112"/>
      <c r="G8" s="75">
        <f t="shared" ref="G8:I21" si="6">C8-AS8</f>
        <v>1814.5664671267748</v>
      </c>
      <c r="H8" s="76">
        <f t="shared" si="6"/>
        <v>1824.9370859748012</v>
      </c>
      <c r="I8" s="77">
        <f t="shared" si="6"/>
        <v>1838.2779956243598</v>
      </c>
      <c r="J8" s="76"/>
      <c r="K8" s="82">
        <f>Clusters!T8</f>
        <v>1732.4513503932465</v>
      </c>
      <c r="L8" s="113"/>
      <c r="M8" s="114">
        <f>Q8+U8+Y8+AC8+AG8+AK8+AO8</f>
        <v>82.115116733528424</v>
      </c>
      <c r="N8" s="115">
        <f t="shared" ref="N8:O21" si="7">R8+V8+Z8+AD8+AH8+AL8+AP8</f>
        <v>92.485735581554763</v>
      </c>
      <c r="O8" s="116">
        <f t="shared" si="7"/>
        <v>105.82664523111343</v>
      </c>
      <c r="P8" s="115"/>
      <c r="Q8" s="114">
        <f>IF(Q$4="High",OtherCost!$T$20,OtherCost!$T$19)</f>
        <v>5.4142693112445279</v>
      </c>
      <c r="R8" s="115">
        <f>AVERAGE(Q8,S8)</f>
        <v>9.5014617912169186</v>
      </c>
      <c r="S8" s="116">
        <f>IF(S$4="High",OtherCost!$T$20,OtherCost!$T$19)</f>
        <v>13.588654271189307</v>
      </c>
      <c r="T8" s="115"/>
      <c r="U8" s="114">
        <f>IF(U$4="High",OtherCost!$P$20,OtherCost!$P$19)</f>
        <v>0.48466080270705936</v>
      </c>
      <c r="V8" s="115">
        <f>AVERAGE(U8,W8)</f>
        <v>0.82750556769630201</v>
      </c>
      <c r="W8" s="116">
        <f>IF(W$4="High",OtherCost!$P$20,OtherCost!$P$19)</f>
        <v>1.1703503326855447</v>
      </c>
      <c r="X8" s="115"/>
      <c r="Y8" s="114">
        <v>0</v>
      </c>
      <c r="Z8" s="117">
        <v>0</v>
      </c>
      <c r="AA8" s="116">
        <v>0</v>
      </c>
      <c r="AB8" s="115"/>
      <c r="AC8" s="114">
        <v>0</v>
      </c>
      <c r="AD8" s="117">
        <f>AVERAGE(AC8,AE8)</f>
        <v>0</v>
      </c>
      <c r="AE8" s="116">
        <v>0</v>
      </c>
      <c r="AF8" s="115"/>
      <c r="AG8" s="115">
        <v>4.8538641667281697</v>
      </c>
      <c r="AH8" s="115">
        <v>4.8538641667281697</v>
      </c>
      <c r="AI8" s="115">
        <v>4.8538641667281697</v>
      </c>
      <c r="AJ8" s="115"/>
      <c r="AK8" s="115">
        <f>Clusters!AD8</f>
        <v>65.421740849783987</v>
      </c>
      <c r="AL8" s="115">
        <f>AK8</f>
        <v>65.421740849783987</v>
      </c>
      <c r="AM8" s="115">
        <f>AL8</f>
        <v>65.421740849783987</v>
      </c>
      <c r="AN8" s="115"/>
      <c r="AO8" s="114">
        <f t="shared" ref="AO8:AO71" si="8">AP8*0.5</f>
        <v>5.9405816030646905</v>
      </c>
      <c r="AP8" s="117">
        <f>Clusters!AF8</f>
        <v>11.881163206129381</v>
      </c>
      <c r="AQ8" s="118">
        <f t="shared" ref="AQ8:AQ71" si="9">AP8*1.75</f>
        <v>20.792035610726415</v>
      </c>
      <c r="AR8" s="117"/>
      <c r="AS8" s="114">
        <f>Clusters!AH8</f>
        <v>0</v>
      </c>
      <c r="AT8" s="117">
        <f>AS8</f>
        <v>0</v>
      </c>
      <c r="AU8" s="118">
        <f>AT8</f>
        <v>0</v>
      </c>
    </row>
    <row r="9" spans="1:47">
      <c r="A9" t="s">
        <v>77</v>
      </c>
      <c r="B9" t="s">
        <v>78</v>
      </c>
      <c r="C9" s="75">
        <f t="shared" si="5"/>
        <v>2095.5348145536577</v>
      </c>
      <c r="D9" s="76">
        <f t="shared" si="5"/>
        <v>2106.5981338805641</v>
      </c>
      <c r="E9" s="77">
        <f t="shared" si="5"/>
        <v>2120.9780942484431</v>
      </c>
      <c r="G9" s="75">
        <f t="shared" si="6"/>
        <v>2095.5348145536577</v>
      </c>
      <c r="H9" s="76">
        <f t="shared" si="6"/>
        <v>2106.5981338805641</v>
      </c>
      <c r="I9" s="77">
        <f t="shared" si="6"/>
        <v>2120.9780942484431</v>
      </c>
      <c r="J9" s="76"/>
      <c r="K9" s="82">
        <f>Clusters!T9</f>
        <v>2004.6659155681104</v>
      </c>
      <c r="L9" s="113"/>
      <c r="M9" s="114">
        <f t="shared" ref="M9:M21" si="10">Q9+U9+Y9+AC9+AG9+AK9+AO9</f>
        <v>90.868898985547332</v>
      </c>
      <c r="N9" s="115">
        <f t="shared" si="7"/>
        <v>101.93221831245377</v>
      </c>
      <c r="O9" s="116">
        <f t="shared" si="7"/>
        <v>116.31217868033261</v>
      </c>
      <c r="P9" s="115"/>
      <c r="Q9" s="114">
        <f>IF(Q$4="High",OtherCost!$T$20,OtherCost!$T$19)</f>
        <v>5.4142693112445279</v>
      </c>
      <c r="R9" s="115">
        <f t="shared" ref="R9:R72" si="11">AVERAGE(Q9,S9)</f>
        <v>9.5014617912169186</v>
      </c>
      <c r="S9" s="116">
        <f>IF(S$4="High",OtherCost!$T$20,OtherCost!$T$19)</f>
        <v>13.588654271189307</v>
      </c>
      <c r="T9" s="115"/>
      <c r="U9" s="114">
        <f>IF(U$4="High",OtherCost!$P$20,OtherCost!$P$19)</f>
        <v>0.48466080270705936</v>
      </c>
      <c r="V9" s="115">
        <f t="shared" ref="V9:V72" si="12">AVERAGE(U9,W9)</f>
        <v>0.82750556769630201</v>
      </c>
      <c r="W9" s="116">
        <f>IF(W$4="High",OtherCost!$P$20,OtherCost!$P$19)</f>
        <v>1.1703503326855447</v>
      </c>
      <c r="X9" s="115"/>
      <c r="Y9" s="114">
        <v>0</v>
      </c>
      <c r="Z9" s="117">
        <v>0</v>
      </c>
      <c r="AA9" s="116">
        <v>0</v>
      </c>
      <c r="AB9" s="115"/>
      <c r="AC9" s="114">
        <v>0</v>
      </c>
      <c r="AD9" s="117">
        <f t="shared" ref="AD9:AD72" si="13">AVERAGE(AC9,AE9)</f>
        <v>0</v>
      </c>
      <c r="AE9" s="116">
        <v>0</v>
      </c>
      <c r="AF9" s="115"/>
      <c r="AG9" s="115">
        <v>4.8538641667281697</v>
      </c>
      <c r="AH9" s="115">
        <v>4.8538641667281697</v>
      </c>
      <c r="AI9" s="115">
        <v>4.8538641667281697</v>
      </c>
      <c r="AJ9" s="115"/>
      <c r="AK9" s="115">
        <f>Clusters!AD9</f>
        <v>73.482822622922782</v>
      </c>
      <c r="AL9" s="115">
        <f t="shared" ref="AL9:AM72" si="14">AK9</f>
        <v>73.482822622922782</v>
      </c>
      <c r="AM9" s="115">
        <f t="shared" si="14"/>
        <v>73.482822622922782</v>
      </c>
      <c r="AN9" s="115"/>
      <c r="AO9" s="114">
        <f t="shared" si="8"/>
        <v>6.633282081944798</v>
      </c>
      <c r="AP9" s="117">
        <f>Clusters!AF9</f>
        <v>13.266564163889596</v>
      </c>
      <c r="AQ9" s="118">
        <f t="shared" si="9"/>
        <v>23.216487286806792</v>
      </c>
      <c r="AR9" s="117"/>
      <c r="AS9" s="114">
        <f>Clusters!AH9</f>
        <v>0</v>
      </c>
      <c r="AT9" s="117">
        <f t="shared" ref="AT9:AU24" si="15">AS9</f>
        <v>0</v>
      </c>
      <c r="AU9" s="118">
        <f t="shared" si="15"/>
        <v>0</v>
      </c>
    </row>
    <row r="10" spans="1:47">
      <c r="A10" t="s">
        <v>81</v>
      </c>
      <c r="B10" t="s">
        <v>82</v>
      </c>
      <c r="C10" s="75">
        <f t="shared" si="5"/>
        <v>1577.3862443257103</v>
      </c>
      <c r="D10" s="76">
        <f t="shared" si="5"/>
        <v>1587.0285139134583</v>
      </c>
      <c r="E10" s="77">
        <f t="shared" si="5"/>
        <v>1599.2768996725993</v>
      </c>
      <c r="G10" s="75">
        <f t="shared" si="6"/>
        <v>1577.3862443257103</v>
      </c>
      <c r="H10" s="76">
        <f t="shared" si="6"/>
        <v>1587.0285139134583</v>
      </c>
      <c r="I10" s="77">
        <f t="shared" si="6"/>
        <v>1599.2768996725993</v>
      </c>
      <c r="J10" s="76"/>
      <c r="K10" s="82">
        <f>Clusters!T10</f>
        <v>1503.0674059157025</v>
      </c>
      <c r="L10" s="113"/>
      <c r="M10" s="114">
        <f t="shared" si="10"/>
        <v>74.318838410007899</v>
      </c>
      <c r="N10" s="115">
        <f t="shared" si="7"/>
        <v>83.961107997755761</v>
      </c>
      <c r="O10" s="116">
        <f t="shared" si="7"/>
        <v>96.209493756896705</v>
      </c>
      <c r="P10" s="115"/>
      <c r="Q10" s="114">
        <f>IF(Q$4="High",OtherCost!$T$20,OtherCost!$T$19)</f>
        <v>5.4142693112445279</v>
      </c>
      <c r="R10" s="115">
        <f t="shared" si="11"/>
        <v>9.5014617912169186</v>
      </c>
      <c r="S10" s="116">
        <f>IF(S$4="High",OtherCost!$T$20,OtherCost!$T$19)</f>
        <v>13.588654271189307</v>
      </c>
      <c r="T10" s="115"/>
      <c r="U10" s="114">
        <f>IF(U$4="High",OtherCost!$P$20,OtherCost!$P$19)</f>
        <v>0.48466080270705936</v>
      </c>
      <c r="V10" s="115">
        <f t="shared" si="12"/>
        <v>0.82750556769630201</v>
      </c>
      <c r="W10" s="116">
        <f>IF(W$4="High",OtherCost!$P$20,OtherCost!$P$19)</f>
        <v>1.1703503326855447</v>
      </c>
      <c r="X10" s="115"/>
      <c r="Y10" s="114">
        <v>0</v>
      </c>
      <c r="Z10" s="117">
        <v>0</v>
      </c>
      <c r="AA10" s="116">
        <v>0</v>
      </c>
      <c r="AB10" s="115"/>
      <c r="AC10" s="114">
        <v>0</v>
      </c>
      <c r="AD10" s="117">
        <f t="shared" si="13"/>
        <v>0</v>
      </c>
      <c r="AE10" s="116">
        <v>0</v>
      </c>
      <c r="AF10" s="115"/>
      <c r="AG10" s="115">
        <v>4.8538641667281697</v>
      </c>
      <c r="AH10" s="115">
        <v>4.8538641667281697</v>
      </c>
      <c r="AI10" s="115">
        <v>4.8538641667281697</v>
      </c>
      <c r="AJ10" s="115"/>
      <c r="AK10" s="115">
        <f>Clusters!AD10</f>
        <v>58.353811786541918</v>
      </c>
      <c r="AL10" s="115">
        <f t="shared" si="14"/>
        <v>58.353811786541918</v>
      </c>
      <c r="AM10" s="115">
        <f t="shared" si="14"/>
        <v>58.353811786541918</v>
      </c>
      <c r="AN10" s="115"/>
      <c r="AO10" s="114">
        <f t="shared" si="8"/>
        <v>5.2122323427862192</v>
      </c>
      <c r="AP10" s="117">
        <f>Clusters!AF10</f>
        <v>10.424464685572438</v>
      </c>
      <c r="AQ10" s="118">
        <f t="shared" si="9"/>
        <v>18.242813199751765</v>
      </c>
      <c r="AR10" s="117"/>
      <c r="AS10" s="114">
        <f>Clusters!AH10</f>
        <v>0</v>
      </c>
      <c r="AT10" s="117">
        <f t="shared" si="15"/>
        <v>0</v>
      </c>
      <c r="AU10" s="118">
        <f t="shared" si="15"/>
        <v>0</v>
      </c>
    </row>
    <row r="11" spans="1:47">
      <c r="A11" t="s">
        <v>85</v>
      </c>
      <c r="B11" t="s">
        <v>86</v>
      </c>
      <c r="C11" s="75">
        <f t="shared" si="5"/>
        <v>1979.0597149535679</v>
      </c>
      <c r="D11" s="76">
        <f t="shared" si="5"/>
        <v>1993.7633600198442</v>
      </c>
      <c r="E11" s="77">
        <f t="shared" si="5"/>
        <v>2013.6038089967776</v>
      </c>
      <c r="G11" s="75">
        <f t="shared" si="6"/>
        <v>1979.0597149535679</v>
      </c>
      <c r="H11" s="76">
        <f t="shared" si="6"/>
        <v>1993.7633600198442</v>
      </c>
      <c r="I11" s="77">
        <f t="shared" si="6"/>
        <v>2013.6038089967776</v>
      </c>
      <c r="J11" s="76"/>
      <c r="K11" s="82">
        <f>Clusters!T11</f>
        <v>1893.0232383110813</v>
      </c>
      <c r="L11" s="113"/>
      <c r="M11" s="114">
        <f t="shared" si="10"/>
        <v>86.036476642486718</v>
      </c>
      <c r="N11" s="115">
        <f t="shared" si="7"/>
        <v>100.74012170876289</v>
      </c>
      <c r="O11" s="116">
        <f t="shared" si="7"/>
        <v>120.58057068569633</v>
      </c>
      <c r="P11" s="115"/>
      <c r="Q11" s="114">
        <f>IF(Q$4="High",OtherCost!$T$20,OtherCost!$T$19)</f>
        <v>5.4142693112445279</v>
      </c>
      <c r="R11" s="115">
        <f t="shared" si="11"/>
        <v>9.5014617912169186</v>
      </c>
      <c r="S11" s="116">
        <f>IF(S$4="High",OtherCost!$T$20,OtherCost!$T$19)</f>
        <v>13.588654271189307</v>
      </c>
      <c r="T11" s="115"/>
      <c r="U11" s="114">
        <f>IF(U$4="High",OtherCost!$P$20,OtherCost!$P$19)</f>
        <v>0.48466080270705936</v>
      </c>
      <c r="V11" s="115">
        <f t="shared" si="12"/>
        <v>0.82750556769630201</v>
      </c>
      <c r="W11" s="116">
        <f>IF(W$4="High",OtherCost!$P$20,OtherCost!$P$19)</f>
        <v>1.1703503326855447</v>
      </c>
      <c r="X11" s="115"/>
      <c r="Y11" s="114">
        <v>0</v>
      </c>
      <c r="Z11" s="117">
        <v>0</v>
      </c>
      <c r="AA11" s="116">
        <v>0</v>
      </c>
      <c r="AB11" s="115"/>
      <c r="AC11" s="114">
        <v>0</v>
      </c>
      <c r="AD11" s="117">
        <f t="shared" si="13"/>
        <v>0</v>
      </c>
      <c r="AE11" s="116">
        <v>0</v>
      </c>
      <c r="AF11" s="115"/>
      <c r="AG11" s="115">
        <v>4.8538641667281697</v>
      </c>
      <c r="AH11" s="115">
        <v>4.8538641667281697</v>
      </c>
      <c r="AI11" s="115">
        <v>4.8538641667281697</v>
      </c>
      <c r="AJ11" s="115"/>
      <c r="AK11" s="115">
        <f>Clusters!AD11</f>
        <v>65.01007454049244</v>
      </c>
      <c r="AL11" s="115">
        <f t="shared" si="14"/>
        <v>65.01007454049244</v>
      </c>
      <c r="AM11" s="115">
        <f t="shared" si="14"/>
        <v>65.01007454049244</v>
      </c>
      <c r="AN11" s="115"/>
      <c r="AO11" s="114">
        <f t="shared" si="8"/>
        <v>10.273607821314529</v>
      </c>
      <c r="AP11" s="117">
        <f>Clusters!AF11</f>
        <v>20.547215642629059</v>
      </c>
      <c r="AQ11" s="118">
        <f t="shared" si="9"/>
        <v>35.957627374600854</v>
      </c>
      <c r="AR11" s="117"/>
      <c r="AS11" s="114">
        <f>Clusters!AH11</f>
        <v>0</v>
      </c>
      <c r="AT11" s="117">
        <f t="shared" si="15"/>
        <v>0</v>
      </c>
      <c r="AU11" s="118">
        <f t="shared" si="15"/>
        <v>0</v>
      </c>
    </row>
    <row r="12" spans="1:47">
      <c r="A12" t="s">
        <v>89</v>
      </c>
      <c r="B12" t="s">
        <v>90</v>
      </c>
      <c r="C12" s="75">
        <f t="shared" si="5"/>
        <v>2005.8265086556542</v>
      </c>
      <c r="D12" s="76">
        <f t="shared" si="5"/>
        <v>2021.2422783606685</v>
      </c>
      <c r="E12" s="77">
        <f t="shared" si="5"/>
        <v>2042.1509142957095</v>
      </c>
      <c r="G12" s="75">
        <f t="shared" si="6"/>
        <v>2005.8265086556542</v>
      </c>
      <c r="H12" s="76">
        <f t="shared" si="6"/>
        <v>2021.2422783606685</v>
      </c>
      <c r="I12" s="77">
        <f t="shared" si="6"/>
        <v>2042.1509142957095</v>
      </c>
      <c r="J12" s="76"/>
      <c r="K12" s="82">
        <f>Clusters!T12</f>
        <v>1919.1150470105192</v>
      </c>
      <c r="L12" s="113"/>
      <c r="M12" s="114">
        <f t="shared" si="10"/>
        <v>86.711461645134875</v>
      </c>
      <c r="N12" s="115">
        <f t="shared" si="7"/>
        <v>102.12723135014934</v>
      </c>
      <c r="O12" s="116">
        <f t="shared" si="7"/>
        <v>123.03586728519024</v>
      </c>
      <c r="P12" s="115"/>
      <c r="Q12" s="114">
        <f>IF(Q$4="High",OtherCost!$T$20,OtherCost!$T$19)</f>
        <v>5.4142693112445279</v>
      </c>
      <c r="R12" s="115">
        <f t="shared" si="11"/>
        <v>9.5014617912169186</v>
      </c>
      <c r="S12" s="116">
        <f>IF(S$4="High",OtherCost!$T$20,OtherCost!$T$19)</f>
        <v>13.588654271189307</v>
      </c>
      <c r="T12" s="115"/>
      <c r="U12" s="114">
        <f>IF(U$4="High",OtherCost!$P$20,OtherCost!$P$19)</f>
        <v>0.48466080270705936</v>
      </c>
      <c r="V12" s="115">
        <f t="shared" si="12"/>
        <v>0.82750556769630201</v>
      </c>
      <c r="W12" s="116">
        <f>IF(W$4="High",OtherCost!$P$20,OtherCost!$P$19)</f>
        <v>1.1703503326855447</v>
      </c>
      <c r="X12" s="115"/>
      <c r="Y12" s="114">
        <v>0</v>
      </c>
      <c r="Z12" s="117">
        <v>0</v>
      </c>
      <c r="AA12" s="116">
        <v>0</v>
      </c>
      <c r="AB12" s="115"/>
      <c r="AC12" s="114">
        <v>0</v>
      </c>
      <c r="AD12" s="117">
        <f t="shared" si="13"/>
        <v>0</v>
      </c>
      <c r="AE12" s="116">
        <v>0</v>
      </c>
      <c r="AF12" s="115"/>
      <c r="AG12" s="115">
        <v>4.8538641667281697</v>
      </c>
      <c r="AH12" s="115">
        <v>4.8538641667281697</v>
      </c>
      <c r="AI12" s="115">
        <v>4.8538641667281697</v>
      </c>
      <c r="AJ12" s="115"/>
      <c r="AK12" s="115">
        <f>Clusters!AD12</f>
        <v>64.972934904402265</v>
      </c>
      <c r="AL12" s="115">
        <f t="shared" si="14"/>
        <v>64.972934904402265</v>
      </c>
      <c r="AM12" s="115">
        <f t="shared" si="14"/>
        <v>64.972934904402265</v>
      </c>
      <c r="AN12" s="115"/>
      <c r="AO12" s="114">
        <f t="shared" si="8"/>
        <v>10.985732460052844</v>
      </c>
      <c r="AP12" s="117">
        <f>Clusters!AF12</f>
        <v>21.971464920105689</v>
      </c>
      <c r="AQ12" s="118">
        <f t="shared" si="9"/>
        <v>38.450063610184955</v>
      </c>
      <c r="AR12" s="117"/>
      <c r="AS12" s="114">
        <f>Clusters!AH12</f>
        <v>0</v>
      </c>
      <c r="AT12" s="117">
        <f t="shared" si="15"/>
        <v>0</v>
      </c>
      <c r="AU12" s="118">
        <f t="shared" si="15"/>
        <v>0</v>
      </c>
    </row>
    <row r="13" spans="1:47">
      <c r="A13" t="s">
        <v>93</v>
      </c>
      <c r="B13" t="s">
        <v>94</v>
      </c>
      <c r="C13" s="75">
        <f t="shared" si="5"/>
        <v>1771.7773221303889</v>
      </c>
      <c r="D13" s="76">
        <f t="shared" si="5"/>
        <v>1786.4717315811833</v>
      </c>
      <c r="E13" s="77">
        <f t="shared" si="5"/>
        <v>1806.2983271348942</v>
      </c>
      <c r="G13" s="75">
        <f t="shared" si="6"/>
        <v>1771.7773221303889</v>
      </c>
      <c r="H13" s="76">
        <f t="shared" si="6"/>
        <v>1786.4717315811833</v>
      </c>
      <c r="I13" s="77">
        <f t="shared" si="6"/>
        <v>1806.2983271348942</v>
      </c>
      <c r="J13" s="76"/>
      <c r="K13" s="82">
        <f>Clusters!T13</f>
        <v>1687.2928001811649</v>
      </c>
      <c r="L13" s="113"/>
      <c r="M13" s="114">
        <f t="shared" si="10"/>
        <v>84.484521949224103</v>
      </c>
      <c r="N13" s="115">
        <f t="shared" si="7"/>
        <v>99.178931400018499</v>
      </c>
      <c r="O13" s="116">
        <f t="shared" si="7"/>
        <v>119.00552695372926</v>
      </c>
      <c r="P13" s="115"/>
      <c r="Q13" s="114">
        <f>IF(Q$4="High",OtherCost!$T$20,OtherCost!$T$19)</f>
        <v>5.4142693112445279</v>
      </c>
      <c r="R13" s="115">
        <f t="shared" si="11"/>
        <v>9.5014617912169186</v>
      </c>
      <c r="S13" s="116">
        <f>IF(S$4="High",OtherCost!$T$20,OtherCost!$T$19)</f>
        <v>13.588654271189307</v>
      </c>
      <c r="T13" s="115"/>
      <c r="U13" s="114">
        <f>IF(U$4="High",OtherCost!$P$20,OtherCost!$P$19)</f>
        <v>0.48466080270705936</v>
      </c>
      <c r="V13" s="115">
        <f t="shared" si="12"/>
        <v>0.82750556769630201</v>
      </c>
      <c r="W13" s="116">
        <f>IF(W$4="High",OtherCost!$P$20,OtherCost!$P$19)</f>
        <v>1.1703503326855447</v>
      </c>
      <c r="X13" s="115"/>
      <c r="Y13" s="114">
        <v>0</v>
      </c>
      <c r="Z13" s="117">
        <v>0</v>
      </c>
      <c r="AA13" s="116">
        <v>0</v>
      </c>
      <c r="AB13" s="115"/>
      <c r="AC13" s="114">
        <v>0</v>
      </c>
      <c r="AD13" s="117">
        <f t="shared" si="13"/>
        <v>0</v>
      </c>
      <c r="AE13" s="116">
        <v>0</v>
      </c>
      <c r="AF13" s="115"/>
      <c r="AG13" s="115">
        <v>4.8538641667281697</v>
      </c>
      <c r="AH13" s="115">
        <v>4.8538641667281697</v>
      </c>
      <c r="AI13" s="115">
        <v>4.8538641667281697</v>
      </c>
      <c r="AJ13" s="115"/>
      <c r="AK13" s="115">
        <f>Clusters!AD13</f>
        <v>63.467355462711595</v>
      </c>
      <c r="AL13" s="115">
        <f t="shared" si="14"/>
        <v>63.467355462711595</v>
      </c>
      <c r="AM13" s="115">
        <f t="shared" si="14"/>
        <v>63.467355462711595</v>
      </c>
      <c r="AN13" s="115"/>
      <c r="AO13" s="114">
        <f t="shared" si="8"/>
        <v>10.264372205832755</v>
      </c>
      <c r="AP13" s="117">
        <f>Clusters!AF13</f>
        <v>20.52874441166551</v>
      </c>
      <c r="AQ13" s="118">
        <f t="shared" si="9"/>
        <v>35.925302720414642</v>
      </c>
      <c r="AR13" s="117"/>
      <c r="AS13" s="114">
        <f>Clusters!AH13</f>
        <v>0</v>
      </c>
      <c r="AT13" s="117">
        <f t="shared" si="15"/>
        <v>0</v>
      </c>
      <c r="AU13" s="118">
        <f t="shared" si="15"/>
        <v>0</v>
      </c>
    </row>
    <row r="14" spans="1:47">
      <c r="A14" t="s">
        <v>97</v>
      </c>
      <c r="B14" t="s">
        <v>98</v>
      </c>
      <c r="C14" s="75">
        <f t="shared" si="5"/>
        <v>1768.4406398639153</v>
      </c>
      <c r="D14" s="76">
        <f t="shared" si="5"/>
        <v>1779.1219230498541</v>
      </c>
      <c r="E14" s="77">
        <f t="shared" si="5"/>
        <v>1792.9288292062813</v>
      </c>
      <c r="G14" s="75">
        <f t="shared" si="6"/>
        <v>1768.4406398639153</v>
      </c>
      <c r="H14" s="76">
        <f t="shared" si="6"/>
        <v>1779.1219230498541</v>
      </c>
      <c r="I14" s="77">
        <f t="shared" si="6"/>
        <v>1792.9288292062813</v>
      </c>
      <c r="J14" s="76"/>
      <c r="K14" s="82">
        <f>Clusters!T14</f>
        <v>1688.1121995259853</v>
      </c>
      <c r="L14" s="113"/>
      <c r="M14" s="114">
        <f t="shared" si="10"/>
        <v>80.328440337929919</v>
      </c>
      <c r="N14" s="115">
        <f t="shared" si="7"/>
        <v>91.009723523868729</v>
      </c>
      <c r="O14" s="116">
        <f t="shared" si="7"/>
        <v>104.81662968029613</v>
      </c>
      <c r="P14" s="115"/>
      <c r="Q14" s="114">
        <f>IF(Q$4="High",OtherCost!$T$20,OtherCost!$T$19)</f>
        <v>5.4142693112445279</v>
      </c>
      <c r="R14" s="115">
        <f t="shared" si="11"/>
        <v>9.5014617912169186</v>
      </c>
      <c r="S14" s="116">
        <f>IF(S$4="High",OtherCost!$T$20,OtherCost!$T$19)</f>
        <v>13.588654271189307</v>
      </c>
      <c r="T14" s="115"/>
      <c r="U14" s="114">
        <f>IF(U$4="High",OtherCost!$P$20,OtherCost!$P$19)</f>
        <v>0.48466080270705936</v>
      </c>
      <c r="V14" s="115">
        <f t="shared" si="12"/>
        <v>0.82750556769630201</v>
      </c>
      <c r="W14" s="116">
        <f>IF(W$4="High",OtherCost!$P$20,OtherCost!$P$19)</f>
        <v>1.1703503326855447</v>
      </c>
      <c r="X14" s="115"/>
      <c r="Y14" s="114">
        <v>0</v>
      </c>
      <c r="Z14" s="117">
        <v>0</v>
      </c>
      <c r="AA14" s="116">
        <v>0</v>
      </c>
      <c r="AB14" s="115"/>
      <c r="AC14" s="114">
        <v>0</v>
      </c>
      <c r="AD14" s="117">
        <f t="shared" si="13"/>
        <v>0</v>
      </c>
      <c r="AE14" s="116">
        <v>0</v>
      </c>
      <c r="AF14" s="115"/>
      <c r="AG14" s="115">
        <v>4.8538641667281697</v>
      </c>
      <c r="AH14" s="115">
        <v>4.8538641667281697</v>
      </c>
      <c r="AI14" s="115">
        <v>4.8538641667281697</v>
      </c>
      <c r="AJ14" s="115"/>
      <c r="AK14" s="115">
        <f>Clusters!AD14</f>
        <v>63.324400116272969</v>
      </c>
      <c r="AL14" s="115">
        <f t="shared" si="14"/>
        <v>63.324400116272969</v>
      </c>
      <c r="AM14" s="115">
        <f t="shared" si="14"/>
        <v>63.324400116272969</v>
      </c>
      <c r="AN14" s="115"/>
      <c r="AO14" s="114">
        <f t="shared" si="8"/>
        <v>6.251245940977185</v>
      </c>
      <c r="AP14" s="117">
        <f>Clusters!AF14</f>
        <v>12.50249188195437</v>
      </c>
      <c r="AQ14" s="118">
        <f t="shared" si="9"/>
        <v>21.879360793420148</v>
      </c>
      <c r="AR14" s="117"/>
      <c r="AS14" s="114">
        <f>Clusters!AH14</f>
        <v>0</v>
      </c>
      <c r="AT14" s="117">
        <f t="shared" si="15"/>
        <v>0</v>
      </c>
      <c r="AU14" s="118">
        <f t="shared" si="15"/>
        <v>0</v>
      </c>
    </row>
    <row r="15" spans="1:47">
      <c r="A15" t="s">
        <v>100</v>
      </c>
      <c r="B15" t="s">
        <v>101</v>
      </c>
      <c r="C15" s="75">
        <f t="shared" si="5"/>
        <v>1833.5044705201708</v>
      </c>
      <c r="D15" s="76">
        <f t="shared" si="5"/>
        <v>1843.9893065003052</v>
      </c>
      <c r="E15" s="77">
        <f t="shared" si="5"/>
        <v>1857.5015418480264</v>
      </c>
      <c r="G15" s="75">
        <f t="shared" si="6"/>
        <v>1833.5044705201708</v>
      </c>
      <c r="H15" s="76">
        <f t="shared" si="6"/>
        <v>1843.9893065003052</v>
      </c>
      <c r="I15" s="77">
        <f t="shared" si="6"/>
        <v>1857.5015418480264</v>
      </c>
      <c r="J15" s="76"/>
      <c r="K15" s="82">
        <f>Clusters!T15</f>
        <v>1750.757796640484</v>
      </c>
      <c r="L15" s="113"/>
      <c r="M15" s="114">
        <f t="shared" si="10"/>
        <v>82.746673879686711</v>
      </c>
      <c r="N15" s="115">
        <f t="shared" si="7"/>
        <v>93.231509859821273</v>
      </c>
      <c r="O15" s="116">
        <f t="shared" si="7"/>
        <v>106.74374520754232</v>
      </c>
      <c r="P15" s="115"/>
      <c r="Q15" s="114">
        <f>IF(Q$4="High",OtherCost!$T$20,OtherCost!$T$19)</f>
        <v>5.4142693112445279</v>
      </c>
      <c r="R15" s="115">
        <f t="shared" si="11"/>
        <v>9.5014617912169186</v>
      </c>
      <c r="S15" s="116">
        <f>IF(S$4="High",OtherCost!$T$20,OtherCost!$T$19)</f>
        <v>13.588654271189307</v>
      </c>
      <c r="T15" s="115"/>
      <c r="U15" s="114">
        <f>IF(U$4="High",OtherCost!$P$20,OtherCost!$P$19)</f>
        <v>0.48466080270705936</v>
      </c>
      <c r="V15" s="115">
        <f t="shared" si="12"/>
        <v>0.82750556769630201</v>
      </c>
      <c r="W15" s="116">
        <f>IF(W$4="High",OtherCost!$P$20,OtherCost!$P$19)</f>
        <v>1.1703503326855447</v>
      </c>
      <c r="X15" s="115"/>
      <c r="Y15" s="114">
        <v>0</v>
      </c>
      <c r="Z15" s="117">
        <v>0</v>
      </c>
      <c r="AA15" s="116">
        <v>0</v>
      </c>
      <c r="AB15" s="115"/>
      <c r="AC15" s="114">
        <v>0</v>
      </c>
      <c r="AD15" s="117">
        <f t="shared" si="13"/>
        <v>0</v>
      </c>
      <c r="AE15" s="116">
        <v>0</v>
      </c>
      <c r="AF15" s="115"/>
      <c r="AG15" s="115">
        <v>4.8538641667281697</v>
      </c>
      <c r="AH15" s="115">
        <v>4.8538641667281697</v>
      </c>
      <c r="AI15" s="115">
        <v>4.8538641667281697</v>
      </c>
      <c r="AJ15" s="115"/>
      <c r="AK15" s="115">
        <f>Clusters!AD15</f>
        <v>65.939080863834022</v>
      </c>
      <c r="AL15" s="115">
        <f t="shared" si="14"/>
        <v>65.939080863834022</v>
      </c>
      <c r="AM15" s="115">
        <f t="shared" si="14"/>
        <v>65.939080863834022</v>
      </c>
      <c r="AN15" s="115"/>
      <c r="AO15" s="114">
        <f t="shared" si="8"/>
        <v>6.0547987351729322</v>
      </c>
      <c r="AP15" s="117">
        <f>Clusters!AF15</f>
        <v>12.109597470345864</v>
      </c>
      <c r="AQ15" s="118">
        <f t="shared" si="9"/>
        <v>21.191795573105264</v>
      </c>
      <c r="AR15" s="117"/>
      <c r="AS15" s="114">
        <f>Clusters!AH15</f>
        <v>0</v>
      </c>
      <c r="AT15" s="117">
        <f t="shared" si="15"/>
        <v>0</v>
      </c>
      <c r="AU15" s="118">
        <f t="shared" si="15"/>
        <v>0</v>
      </c>
    </row>
    <row r="16" spans="1:47">
      <c r="A16" t="s">
        <v>103</v>
      </c>
      <c r="B16" t="s">
        <v>104</v>
      </c>
      <c r="C16" s="75">
        <f t="shared" si="5"/>
        <v>1793.1299023256313</v>
      </c>
      <c r="D16" s="76">
        <f t="shared" si="5"/>
        <v>1805.530131113019</v>
      </c>
      <c r="E16" s="77">
        <f t="shared" si="5"/>
        <v>1821.9154556716198</v>
      </c>
      <c r="G16" s="75">
        <f t="shared" si="6"/>
        <v>1793.1299023256313</v>
      </c>
      <c r="H16" s="76">
        <f t="shared" si="6"/>
        <v>1805.530131113019</v>
      </c>
      <c r="I16" s="77">
        <f t="shared" si="6"/>
        <v>1821.9154556716198</v>
      </c>
      <c r="J16" s="76"/>
      <c r="K16" s="82">
        <f>Clusters!T16</f>
        <v>1709.8658168778813</v>
      </c>
      <c r="L16" s="113"/>
      <c r="M16" s="114">
        <f t="shared" si="10"/>
        <v>83.264085447749849</v>
      </c>
      <c r="N16" s="115">
        <f t="shared" si="7"/>
        <v>95.664314235137596</v>
      </c>
      <c r="O16" s="116">
        <f t="shared" si="7"/>
        <v>112.04963879373841</v>
      </c>
      <c r="P16" s="115"/>
      <c r="Q16" s="114">
        <f>IF(Q$4="High",OtherCost!$T$20,OtherCost!$T$19)</f>
        <v>5.4142693112445279</v>
      </c>
      <c r="R16" s="115">
        <f t="shared" si="11"/>
        <v>9.5014617912169186</v>
      </c>
      <c r="S16" s="116">
        <f>IF(S$4="High",OtherCost!$T$20,OtherCost!$T$19)</f>
        <v>13.588654271189307</v>
      </c>
      <c r="T16" s="115"/>
      <c r="U16" s="114">
        <f>IF(U$4="High",OtherCost!$P$20,OtherCost!$P$19)</f>
        <v>0.48466080270705936</v>
      </c>
      <c r="V16" s="115">
        <f t="shared" si="12"/>
        <v>0.82750556769630201</v>
      </c>
      <c r="W16" s="116">
        <f>IF(W$4="High",OtherCost!$P$20,OtherCost!$P$19)</f>
        <v>1.1703503326855447</v>
      </c>
      <c r="X16" s="115"/>
      <c r="Y16" s="114">
        <v>0</v>
      </c>
      <c r="Z16" s="117">
        <v>0</v>
      </c>
      <c r="AA16" s="116">
        <v>0</v>
      </c>
      <c r="AB16" s="115"/>
      <c r="AC16" s="114">
        <v>0</v>
      </c>
      <c r="AD16" s="117">
        <f t="shared" si="13"/>
        <v>0</v>
      </c>
      <c r="AE16" s="116">
        <v>0</v>
      </c>
      <c r="AF16" s="115"/>
      <c r="AG16" s="115">
        <v>4.8538641667281697</v>
      </c>
      <c r="AH16" s="115">
        <v>4.8538641667281697</v>
      </c>
      <c r="AI16" s="115">
        <v>4.8538641667281697</v>
      </c>
      <c r="AJ16" s="115"/>
      <c r="AK16" s="115">
        <f>Clusters!AD16</f>
        <v>64.541099624643962</v>
      </c>
      <c r="AL16" s="115">
        <f t="shared" si="14"/>
        <v>64.541099624643962</v>
      </c>
      <c r="AM16" s="115">
        <f t="shared" si="14"/>
        <v>64.541099624643962</v>
      </c>
      <c r="AN16" s="115"/>
      <c r="AO16" s="114">
        <f t="shared" si="8"/>
        <v>7.9701915424261243</v>
      </c>
      <c r="AP16" s="117">
        <f>Clusters!AF16</f>
        <v>15.940383084852249</v>
      </c>
      <c r="AQ16" s="118">
        <f t="shared" si="9"/>
        <v>27.895670398491436</v>
      </c>
      <c r="AR16" s="117"/>
      <c r="AS16" s="114">
        <f>Clusters!AH16</f>
        <v>0</v>
      </c>
      <c r="AT16" s="117">
        <f t="shared" si="15"/>
        <v>0</v>
      </c>
      <c r="AU16" s="118">
        <f t="shared" si="15"/>
        <v>0</v>
      </c>
    </row>
    <row r="17" spans="1:47">
      <c r="A17" t="s">
        <v>106</v>
      </c>
      <c r="B17" t="s">
        <v>107</v>
      </c>
      <c r="C17" s="75">
        <f t="shared" si="5"/>
        <v>1750.0005805324381</v>
      </c>
      <c r="D17" s="76">
        <f t="shared" si="5"/>
        <v>1760.3730669467816</v>
      </c>
      <c r="E17" s="77">
        <f t="shared" si="5"/>
        <v>1773.7167779458161</v>
      </c>
      <c r="G17" s="75">
        <f t="shared" si="6"/>
        <v>1750.0005805324381</v>
      </c>
      <c r="H17" s="76">
        <f t="shared" si="6"/>
        <v>1760.3730669467816</v>
      </c>
      <c r="I17" s="77">
        <f t="shared" si="6"/>
        <v>1773.7167779458161</v>
      </c>
      <c r="J17" s="76"/>
      <c r="K17" s="82">
        <f>Clusters!T17</f>
        <v>1667.8317593541658</v>
      </c>
      <c r="L17" s="113"/>
      <c r="M17" s="114">
        <f t="shared" si="10"/>
        <v>82.168821178272296</v>
      </c>
      <c r="N17" s="115">
        <f t="shared" si="7"/>
        <v>92.541307592615837</v>
      </c>
      <c r="O17" s="116">
        <f t="shared" si="7"/>
        <v>105.88501859165032</v>
      </c>
      <c r="P17" s="115"/>
      <c r="Q17" s="114">
        <f>IF(Q$4="High",OtherCost!$T$20,OtherCost!$T$19)</f>
        <v>5.4142693112445279</v>
      </c>
      <c r="R17" s="115">
        <f t="shared" si="11"/>
        <v>9.5014617912169186</v>
      </c>
      <c r="S17" s="116">
        <f>IF(S$4="High",OtherCost!$T$20,OtherCost!$T$19)</f>
        <v>13.588654271189307</v>
      </c>
      <c r="T17" s="115"/>
      <c r="U17" s="114">
        <f>IF(U$4="High",OtherCost!$P$20,OtherCost!$P$19)</f>
        <v>0.48466080270705936</v>
      </c>
      <c r="V17" s="115">
        <f t="shared" si="12"/>
        <v>0.82750556769630201</v>
      </c>
      <c r="W17" s="116">
        <f>IF(W$4="High",OtherCost!$P$20,OtherCost!$P$19)</f>
        <v>1.1703503326855447</v>
      </c>
      <c r="X17" s="115"/>
      <c r="Y17" s="114">
        <v>0</v>
      </c>
      <c r="Z17" s="117">
        <v>0</v>
      </c>
      <c r="AA17" s="116">
        <v>0</v>
      </c>
      <c r="AB17" s="115"/>
      <c r="AC17" s="114">
        <v>0</v>
      </c>
      <c r="AD17" s="117">
        <f t="shared" si="13"/>
        <v>0</v>
      </c>
      <c r="AE17" s="116">
        <v>0</v>
      </c>
      <c r="AF17" s="115"/>
      <c r="AG17" s="115">
        <v>4.8538641667281697</v>
      </c>
      <c r="AH17" s="115">
        <v>4.8538641667281697</v>
      </c>
      <c r="AI17" s="115">
        <v>4.8538641667281697</v>
      </c>
      <c r="AJ17" s="115"/>
      <c r="AK17" s="115">
        <f>Clusters!AD17</f>
        <v>65.473577728210643</v>
      </c>
      <c r="AL17" s="115">
        <f t="shared" si="14"/>
        <v>65.473577728210643</v>
      </c>
      <c r="AM17" s="115">
        <f t="shared" si="14"/>
        <v>65.473577728210643</v>
      </c>
      <c r="AN17" s="115"/>
      <c r="AO17" s="114">
        <f t="shared" si="8"/>
        <v>5.9424491693818995</v>
      </c>
      <c r="AP17" s="117">
        <f>Clusters!AF17</f>
        <v>11.884898338763799</v>
      </c>
      <c r="AQ17" s="118">
        <f t="shared" si="9"/>
        <v>20.798572092836647</v>
      </c>
      <c r="AR17" s="117"/>
      <c r="AS17" s="114">
        <f>Clusters!AH17</f>
        <v>0</v>
      </c>
      <c r="AT17" s="117">
        <f t="shared" si="15"/>
        <v>0</v>
      </c>
      <c r="AU17" s="118">
        <f t="shared" si="15"/>
        <v>0</v>
      </c>
    </row>
    <row r="18" spans="1:47">
      <c r="A18" t="s">
        <v>109</v>
      </c>
      <c r="B18" t="s">
        <v>110</v>
      </c>
      <c r="C18" s="75">
        <f t="shared" si="5"/>
        <v>1867.0950400035351</v>
      </c>
      <c r="D18" s="76">
        <f t="shared" si="5"/>
        <v>1877.0423932859144</v>
      </c>
      <c r="E18" s="77">
        <f t="shared" si="5"/>
        <v>1889.7484045870024</v>
      </c>
      <c r="G18" s="75">
        <f t="shared" si="6"/>
        <v>1867.0950400035351</v>
      </c>
      <c r="H18" s="76">
        <f t="shared" si="6"/>
        <v>1877.0423932859144</v>
      </c>
      <c r="I18" s="77">
        <f t="shared" si="6"/>
        <v>1889.7484045870024</v>
      </c>
      <c r="J18" s="76"/>
      <c r="K18" s="82">
        <f>Clusters!T18</f>
        <v>1783.1863130531808</v>
      </c>
      <c r="L18" s="113"/>
      <c r="M18" s="114">
        <f t="shared" si="10"/>
        <v>83.908726950354279</v>
      </c>
      <c r="N18" s="115">
        <f t="shared" si="7"/>
        <v>93.856080232733518</v>
      </c>
      <c r="O18" s="116">
        <f t="shared" si="7"/>
        <v>106.56209153382156</v>
      </c>
      <c r="P18" s="115"/>
      <c r="Q18" s="114">
        <f>IF(Q$4="High",OtherCost!$T$20,OtherCost!$T$19)</f>
        <v>5.4142693112445279</v>
      </c>
      <c r="R18" s="115">
        <f t="shared" si="11"/>
        <v>9.5014617912169186</v>
      </c>
      <c r="S18" s="116">
        <f>IF(S$4="High",OtherCost!$T$20,OtherCost!$T$19)</f>
        <v>13.588654271189307</v>
      </c>
      <c r="T18" s="115"/>
      <c r="U18" s="114">
        <f>IF(U$4="High",OtherCost!$P$20,OtherCost!$P$19)</f>
        <v>0.48466080270705936</v>
      </c>
      <c r="V18" s="115">
        <f t="shared" si="12"/>
        <v>0.82750556769630201</v>
      </c>
      <c r="W18" s="116">
        <f>IF(W$4="High",OtherCost!$P$20,OtherCost!$P$19)</f>
        <v>1.1703503326855447</v>
      </c>
      <c r="X18" s="115"/>
      <c r="Y18" s="114">
        <v>0</v>
      </c>
      <c r="Z18" s="117">
        <v>0</v>
      </c>
      <c r="AA18" s="116">
        <v>0</v>
      </c>
      <c r="AB18" s="115"/>
      <c r="AC18" s="114">
        <v>0</v>
      </c>
      <c r="AD18" s="117">
        <f t="shared" si="13"/>
        <v>0</v>
      </c>
      <c r="AE18" s="116">
        <v>0</v>
      </c>
      <c r="AF18" s="115"/>
      <c r="AG18" s="115">
        <v>4.8538641667281697</v>
      </c>
      <c r="AH18" s="115">
        <v>4.8538641667281697</v>
      </c>
      <c r="AI18" s="115">
        <v>4.8538641667281697</v>
      </c>
      <c r="AJ18" s="115"/>
      <c r="AK18" s="115">
        <f>Clusters!AD18</f>
        <v>67.638616632256898</v>
      </c>
      <c r="AL18" s="115">
        <f t="shared" si="14"/>
        <v>67.638616632256898</v>
      </c>
      <c r="AM18" s="115">
        <f t="shared" si="14"/>
        <v>67.638616632256898</v>
      </c>
      <c r="AN18" s="115"/>
      <c r="AO18" s="114">
        <f t="shared" si="8"/>
        <v>5.5173160374176113</v>
      </c>
      <c r="AP18" s="117">
        <f>Clusters!AF18</f>
        <v>11.034632074835223</v>
      </c>
      <c r="AQ18" s="118">
        <f t="shared" si="9"/>
        <v>19.310606130961638</v>
      </c>
      <c r="AR18" s="117"/>
      <c r="AS18" s="114">
        <f>Clusters!AH18</f>
        <v>0</v>
      </c>
      <c r="AT18" s="117">
        <f t="shared" si="15"/>
        <v>0</v>
      </c>
      <c r="AU18" s="118">
        <f t="shared" si="15"/>
        <v>0</v>
      </c>
    </row>
    <row r="19" spans="1:47">
      <c r="A19" t="s">
        <v>112</v>
      </c>
      <c r="B19" t="s">
        <v>113</v>
      </c>
      <c r="C19" s="75">
        <f t="shared" si="5"/>
        <v>1789.6850333133891</v>
      </c>
      <c r="D19" s="76">
        <f t="shared" si="5"/>
        <v>1800.0607182333272</v>
      </c>
      <c r="E19" s="77">
        <f t="shared" si="5"/>
        <v>1813.4092269907533</v>
      </c>
      <c r="G19" s="75">
        <f t="shared" si="6"/>
        <v>1789.6850333133891</v>
      </c>
      <c r="H19" s="76">
        <f t="shared" si="6"/>
        <v>1800.0607182333272</v>
      </c>
      <c r="I19" s="77">
        <f t="shared" si="6"/>
        <v>1813.4092269907533</v>
      </c>
      <c r="J19" s="76"/>
      <c r="K19" s="82">
        <f>Clusters!T19</f>
        <v>1707.549728988057</v>
      </c>
      <c r="L19" s="113"/>
      <c r="M19" s="114">
        <f t="shared" si="10"/>
        <v>82.135304325332129</v>
      </c>
      <c r="N19" s="115">
        <f t="shared" si="7"/>
        <v>92.510989245270054</v>
      </c>
      <c r="O19" s="116">
        <f t="shared" si="7"/>
        <v>105.85949800269611</v>
      </c>
      <c r="P19" s="115"/>
      <c r="Q19" s="114">
        <f>IF(Q$4="High",OtherCost!$T$20,OtherCost!$T$19)</f>
        <v>5.4142693112445279</v>
      </c>
      <c r="R19" s="115">
        <f t="shared" si="11"/>
        <v>9.5014617912169186</v>
      </c>
      <c r="S19" s="116">
        <f>IF(S$4="High",OtherCost!$T$20,OtherCost!$T$19)</f>
        <v>13.588654271189307</v>
      </c>
      <c r="T19" s="115"/>
      <c r="U19" s="114">
        <f>IF(U$4="High",OtherCost!$P$20,OtherCost!$P$19)</f>
        <v>0.48466080270705936</v>
      </c>
      <c r="V19" s="115">
        <f t="shared" si="12"/>
        <v>0.82750556769630201</v>
      </c>
      <c r="W19" s="116">
        <f>IF(W$4="High",OtherCost!$P$20,OtherCost!$P$19)</f>
        <v>1.1703503326855447</v>
      </c>
      <c r="X19" s="115"/>
      <c r="Y19" s="114">
        <v>0</v>
      </c>
      <c r="Z19" s="117">
        <v>0</v>
      </c>
      <c r="AA19" s="116">
        <v>0</v>
      </c>
      <c r="AB19" s="115"/>
      <c r="AC19" s="114">
        <v>0</v>
      </c>
      <c r="AD19" s="117">
        <f t="shared" si="13"/>
        <v>0</v>
      </c>
      <c r="AE19" s="116">
        <v>0</v>
      </c>
      <c r="AF19" s="115"/>
      <c r="AG19" s="115">
        <v>4.8538641667281697</v>
      </c>
      <c r="AH19" s="115">
        <v>4.8538641667281697</v>
      </c>
      <c r="AI19" s="115">
        <v>4.8538641667281697</v>
      </c>
      <c r="AJ19" s="115"/>
      <c r="AK19" s="115">
        <f>Clusters!AD19</f>
        <v>65.436862369676064</v>
      </c>
      <c r="AL19" s="115">
        <f t="shared" si="14"/>
        <v>65.436862369676064</v>
      </c>
      <c r="AM19" s="115">
        <f t="shared" si="14"/>
        <v>65.436862369676064</v>
      </c>
      <c r="AN19" s="115"/>
      <c r="AO19" s="114">
        <f t="shared" si="8"/>
        <v>5.9456476749762981</v>
      </c>
      <c r="AP19" s="117">
        <f>Clusters!AF19</f>
        <v>11.891295349952596</v>
      </c>
      <c r="AQ19" s="118">
        <f t="shared" si="9"/>
        <v>20.809766862417042</v>
      </c>
      <c r="AR19" s="117"/>
      <c r="AS19" s="114">
        <f>Clusters!AH19</f>
        <v>0</v>
      </c>
      <c r="AT19" s="117">
        <f t="shared" si="15"/>
        <v>0</v>
      </c>
      <c r="AU19" s="118">
        <f t="shared" si="15"/>
        <v>0</v>
      </c>
    </row>
    <row r="20" spans="1:47">
      <c r="A20" t="s">
        <v>115</v>
      </c>
      <c r="B20" t="s">
        <v>116</v>
      </c>
      <c r="C20" s="75">
        <f t="shared" si="5"/>
        <v>1802.97481432928</v>
      </c>
      <c r="D20" s="76">
        <f t="shared" si="5"/>
        <v>1812.0096054690473</v>
      </c>
      <c r="E20" s="77">
        <f t="shared" si="5"/>
        <v>1823.3467735562174</v>
      </c>
      <c r="G20" s="75">
        <f t="shared" si="6"/>
        <v>1802.97481432928</v>
      </c>
      <c r="H20" s="76">
        <f t="shared" si="6"/>
        <v>1812.0096054690473</v>
      </c>
      <c r="I20" s="77">
        <f t="shared" si="6"/>
        <v>1823.3467735562174</v>
      </c>
      <c r="J20" s="76"/>
      <c r="K20" s="82">
        <f>Clusters!T20</f>
        <v>1721.0364213260339</v>
      </c>
      <c r="L20" s="113"/>
      <c r="M20" s="114">
        <f t="shared" si="10"/>
        <v>81.938393003246233</v>
      </c>
      <c r="N20" s="115">
        <f t="shared" si="7"/>
        <v>90.973184143013484</v>
      </c>
      <c r="O20" s="116">
        <f t="shared" si="7"/>
        <v>102.31035223018353</v>
      </c>
      <c r="P20" s="115"/>
      <c r="Q20" s="114">
        <f>IF(Q$4="High",OtherCost!$T$20,OtherCost!$T$19)</f>
        <v>5.4142693112445279</v>
      </c>
      <c r="R20" s="115">
        <f t="shared" si="11"/>
        <v>9.5014617912169186</v>
      </c>
      <c r="S20" s="116">
        <f>IF(S$4="High",OtherCost!$T$20,OtherCost!$T$19)</f>
        <v>13.588654271189307</v>
      </c>
      <c r="T20" s="115"/>
      <c r="U20" s="114">
        <f>IF(U$4="High",OtherCost!$P$20,OtherCost!$P$19)</f>
        <v>0.48466080270705936</v>
      </c>
      <c r="V20" s="115">
        <f t="shared" si="12"/>
        <v>0.82750556769630201</v>
      </c>
      <c r="W20" s="116">
        <f>IF(W$4="High",OtherCost!$P$20,OtherCost!$P$19)</f>
        <v>1.1703503326855447</v>
      </c>
      <c r="X20" s="115"/>
      <c r="Y20" s="114">
        <v>0</v>
      </c>
      <c r="Z20" s="117">
        <v>0</v>
      </c>
      <c r="AA20" s="116">
        <v>0</v>
      </c>
      <c r="AB20" s="115"/>
      <c r="AC20" s="114">
        <v>0</v>
      </c>
      <c r="AD20" s="117">
        <f t="shared" si="13"/>
        <v>0</v>
      </c>
      <c r="AE20" s="116">
        <v>0</v>
      </c>
      <c r="AF20" s="115"/>
      <c r="AG20" s="115">
        <v>4.8538641667281697</v>
      </c>
      <c r="AH20" s="115">
        <v>4.8538641667281697</v>
      </c>
      <c r="AI20" s="115">
        <v>4.8538641667281697</v>
      </c>
      <c r="AJ20" s="115"/>
      <c r="AK20" s="115">
        <f>Clusters!AD20</f>
        <v>66.580844827760856</v>
      </c>
      <c r="AL20" s="115">
        <f t="shared" si="14"/>
        <v>66.580844827760856</v>
      </c>
      <c r="AM20" s="115">
        <f t="shared" si="14"/>
        <v>66.580844827760856</v>
      </c>
      <c r="AN20" s="115"/>
      <c r="AO20" s="114">
        <f t="shared" si="8"/>
        <v>4.6047538948056159</v>
      </c>
      <c r="AP20" s="117">
        <f>Clusters!AF20</f>
        <v>9.2095077896112318</v>
      </c>
      <c r="AQ20" s="118">
        <f t="shared" si="9"/>
        <v>16.116638631819654</v>
      </c>
      <c r="AR20" s="117"/>
      <c r="AS20" s="114">
        <f>Clusters!AH20</f>
        <v>0</v>
      </c>
      <c r="AT20" s="117">
        <f t="shared" si="15"/>
        <v>0</v>
      </c>
      <c r="AU20" s="118">
        <f t="shared" si="15"/>
        <v>0</v>
      </c>
    </row>
    <row r="21" spans="1:47">
      <c r="A21" t="s">
        <v>118</v>
      </c>
      <c r="B21" t="s">
        <v>119</v>
      </c>
      <c r="C21" s="75">
        <f t="shared" si="5"/>
        <v>2077.1091174317648</v>
      </c>
      <c r="D21" s="76">
        <f t="shared" si="5"/>
        <v>2086.4602505895004</v>
      </c>
      <c r="E21" s="77">
        <f t="shared" si="5"/>
        <v>2098.2719317036235</v>
      </c>
      <c r="G21" s="75">
        <f t="shared" si="6"/>
        <v>2077.1091174317648</v>
      </c>
      <c r="H21" s="76">
        <f t="shared" si="6"/>
        <v>2086.4602505895004</v>
      </c>
      <c r="I21" s="77">
        <f t="shared" si="6"/>
        <v>2098.2719317036235</v>
      </c>
      <c r="J21" s="76"/>
      <c r="K21" s="82">
        <f>Clusters!T21</f>
        <v>1986.4690727010723</v>
      </c>
      <c r="L21" s="113"/>
      <c r="M21" s="114">
        <f t="shared" si="10"/>
        <v>90.640044730692466</v>
      </c>
      <c r="N21" s="115">
        <f t="shared" si="7"/>
        <v>99.991177888428354</v>
      </c>
      <c r="O21" s="116">
        <f t="shared" si="7"/>
        <v>111.80285900255139</v>
      </c>
      <c r="P21" s="115"/>
      <c r="Q21" s="114">
        <f>IF(Q$4="High",OtherCost!$T$20,OtherCost!$T$19)</f>
        <v>5.4142693112445279</v>
      </c>
      <c r="R21" s="115">
        <f t="shared" si="11"/>
        <v>9.5014617912169186</v>
      </c>
      <c r="S21" s="116">
        <f>IF(S$4="High",OtherCost!$T$20,OtherCost!$T$19)</f>
        <v>13.588654271189307</v>
      </c>
      <c r="T21" s="115"/>
      <c r="U21" s="114">
        <f>IF(U$4="High",OtherCost!$P$20,OtherCost!$P$19)</f>
        <v>0.48466080270705936</v>
      </c>
      <c r="V21" s="115">
        <f t="shared" si="12"/>
        <v>0.82750556769630201</v>
      </c>
      <c r="W21" s="116">
        <f>IF(W$4="High",OtherCost!$P$20,OtherCost!$P$19)</f>
        <v>1.1703503326855447</v>
      </c>
      <c r="X21" s="115"/>
      <c r="Y21" s="114">
        <v>0</v>
      </c>
      <c r="Z21" s="117">
        <v>0</v>
      </c>
      <c r="AA21" s="116">
        <v>0</v>
      </c>
      <c r="AB21" s="115"/>
      <c r="AC21" s="114">
        <v>0</v>
      </c>
      <c r="AD21" s="117">
        <f t="shared" si="13"/>
        <v>0</v>
      </c>
      <c r="AE21" s="116">
        <v>0</v>
      </c>
      <c r="AF21" s="115"/>
      <c r="AG21" s="115">
        <v>4.8538641667281697</v>
      </c>
      <c r="AH21" s="115">
        <v>4.8538641667281697</v>
      </c>
      <c r="AI21" s="115">
        <v>4.8538641667281697</v>
      </c>
      <c r="AJ21" s="115"/>
      <c r="AK21" s="115">
        <f>Clusters!AD21</f>
        <v>74.966154537238452</v>
      </c>
      <c r="AL21" s="115">
        <f t="shared" si="14"/>
        <v>74.966154537238452</v>
      </c>
      <c r="AM21" s="115">
        <f t="shared" si="14"/>
        <v>74.966154537238452</v>
      </c>
      <c r="AN21" s="115"/>
      <c r="AO21" s="114">
        <f t="shared" si="8"/>
        <v>4.9210959127742591</v>
      </c>
      <c r="AP21" s="117">
        <f>Clusters!AF21</f>
        <v>9.8421918255485181</v>
      </c>
      <c r="AQ21" s="118">
        <f t="shared" si="9"/>
        <v>17.223835694709905</v>
      </c>
      <c r="AR21" s="117"/>
      <c r="AS21" s="114">
        <f>Clusters!AH21</f>
        <v>0</v>
      </c>
      <c r="AT21" s="117">
        <f t="shared" si="15"/>
        <v>0</v>
      </c>
      <c r="AU21" s="118">
        <f t="shared" si="15"/>
        <v>0</v>
      </c>
    </row>
    <row r="22" spans="1:47">
      <c r="C22" s="75"/>
      <c r="D22" s="76"/>
      <c r="E22" s="77"/>
      <c r="G22" s="75"/>
      <c r="H22" s="76"/>
      <c r="I22" s="77"/>
      <c r="J22" s="76"/>
      <c r="K22" s="82">
        <f>Clusters!T22</f>
        <v>0</v>
      </c>
      <c r="L22" s="113"/>
      <c r="M22" s="114"/>
      <c r="N22" s="115"/>
      <c r="O22" s="116"/>
      <c r="P22" s="115"/>
      <c r="Q22" s="114"/>
      <c r="R22" s="115"/>
      <c r="S22" s="116"/>
      <c r="T22" s="115"/>
      <c r="U22" s="114"/>
      <c r="V22" s="115"/>
      <c r="W22" s="116"/>
      <c r="X22" s="115"/>
      <c r="Y22" s="114"/>
      <c r="Z22" s="117"/>
      <c r="AA22" s="116"/>
      <c r="AB22" s="115"/>
      <c r="AC22" s="114"/>
      <c r="AD22" s="117"/>
      <c r="AE22" s="116"/>
      <c r="AF22" s="115"/>
      <c r="AG22" s="115"/>
      <c r="AH22" s="115"/>
      <c r="AI22" s="115"/>
      <c r="AJ22" s="115"/>
      <c r="AK22" s="115">
        <f>Clusters!AD22</f>
        <v>0</v>
      </c>
      <c r="AL22" s="115">
        <f t="shared" si="14"/>
        <v>0</v>
      </c>
      <c r="AM22" s="115">
        <f t="shared" si="14"/>
        <v>0</v>
      </c>
      <c r="AN22" s="115"/>
      <c r="AO22" s="114"/>
      <c r="AP22" s="117">
        <f>Clusters!AF22</f>
        <v>0</v>
      </c>
      <c r="AQ22" s="118"/>
      <c r="AR22" s="117"/>
      <c r="AS22" s="114">
        <f>Clusters!AH22</f>
        <v>0</v>
      </c>
      <c r="AT22" s="117">
        <f t="shared" si="15"/>
        <v>0</v>
      </c>
      <c r="AU22" s="118">
        <f t="shared" si="15"/>
        <v>0</v>
      </c>
    </row>
    <row r="23" spans="1:47">
      <c r="A23" t="s">
        <v>122</v>
      </c>
      <c r="B23" t="s">
        <v>123</v>
      </c>
      <c r="C23" s="75">
        <f t="shared" ref="C23:E35" si="16">$K23+M23</f>
        <v>2237.2817549671927</v>
      </c>
      <c r="D23" s="76">
        <f t="shared" si="16"/>
        <v>2252.1815480155233</v>
      </c>
      <c r="E23" s="77">
        <f t="shared" si="16"/>
        <v>2272.3162189655386</v>
      </c>
      <c r="G23" s="75">
        <f t="shared" ref="G23:I35" si="17">C23-AS23</f>
        <v>1864.932491242776</v>
      </c>
      <c r="H23" s="76">
        <f t="shared" si="17"/>
        <v>1879.8322842911066</v>
      </c>
      <c r="I23" s="77">
        <f t="shared" si="17"/>
        <v>1899.9669552411219</v>
      </c>
      <c r="J23" s="76"/>
      <c r="K23" s="82">
        <f>Clusters!T23</f>
        <v>2162.4560714642071</v>
      </c>
      <c r="L23" s="113"/>
      <c r="M23" s="114">
        <f t="shared" ref="M23:O35" si="18">Q23+U23+Y23+AC23+AG23+AK23+AO23</f>
        <v>74.825683502985413</v>
      </c>
      <c r="N23" s="115">
        <f t="shared" si="18"/>
        <v>89.725476551316262</v>
      </c>
      <c r="O23" s="116">
        <f t="shared" si="18"/>
        <v>109.86014750133175</v>
      </c>
      <c r="P23" s="115"/>
      <c r="Q23" s="114">
        <f>IF(Q$4="High",OtherCost!$T$20,OtherCost!$T$19)</f>
        <v>5.4142693112445279</v>
      </c>
      <c r="R23" s="115">
        <f t="shared" si="11"/>
        <v>9.5014617912169186</v>
      </c>
      <c r="S23" s="116">
        <f>IF(S$4="High",OtherCost!$T$20,OtherCost!$T$19)</f>
        <v>13.588654271189307</v>
      </c>
      <c r="T23" s="115"/>
      <c r="U23" s="114">
        <f>IF(U$4="High",OtherCost!$P$20,OtherCost!$P$19)</f>
        <v>0.48466080270705936</v>
      </c>
      <c r="V23" s="115">
        <f t="shared" si="12"/>
        <v>0.82750556769630201</v>
      </c>
      <c r="W23" s="116">
        <f>IF(W$4="High",OtherCost!$P$20,OtherCost!$P$19)</f>
        <v>1.1703503326855447</v>
      </c>
      <c r="X23" s="115"/>
      <c r="Y23" s="114">
        <v>0</v>
      </c>
      <c r="Z23" s="117">
        <v>0</v>
      </c>
      <c r="AA23" s="116">
        <v>0</v>
      </c>
      <c r="AB23" s="115"/>
      <c r="AC23" s="114">
        <v>0</v>
      </c>
      <c r="AD23" s="117">
        <f t="shared" si="13"/>
        <v>0</v>
      </c>
      <c r="AE23" s="116">
        <v>0</v>
      </c>
      <c r="AF23" s="115"/>
      <c r="AG23" s="115">
        <v>4.8538641667281697</v>
      </c>
      <c r="AH23" s="115">
        <v>4.8538641667281697</v>
      </c>
      <c r="AI23" s="115">
        <v>4.8538641667281697</v>
      </c>
      <c r="AJ23" s="115"/>
      <c r="AK23" s="115">
        <f>Clusters!AD23</f>
        <v>53.60313341893643</v>
      </c>
      <c r="AL23" s="115">
        <f t="shared" si="14"/>
        <v>53.60313341893643</v>
      </c>
      <c r="AM23" s="115">
        <f t="shared" si="14"/>
        <v>53.60313341893643</v>
      </c>
      <c r="AN23" s="115"/>
      <c r="AO23" s="114">
        <f t="shared" si="8"/>
        <v>10.469755803369228</v>
      </c>
      <c r="AP23" s="117">
        <f>Clusters!AF23</f>
        <v>20.939511606738456</v>
      </c>
      <c r="AQ23" s="118">
        <f t="shared" si="9"/>
        <v>36.6441453117923</v>
      </c>
      <c r="AR23" s="117"/>
      <c r="AS23" s="114">
        <f>Clusters!AH23</f>
        <v>372.34926372441657</v>
      </c>
      <c r="AT23" s="117">
        <f t="shared" si="15"/>
        <v>372.34926372441657</v>
      </c>
      <c r="AU23" s="118">
        <f t="shared" si="15"/>
        <v>372.34926372441657</v>
      </c>
    </row>
    <row r="24" spans="1:47">
      <c r="A24" t="s">
        <v>126</v>
      </c>
      <c r="B24" t="s">
        <v>127</v>
      </c>
      <c r="C24" s="75">
        <f t="shared" si="16"/>
        <v>2225.8110345946043</v>
      </c>
      <c r="D24" s="76">
        <f t="shared" si="16"/>
        <v>2242.8032364835494</v>
      </c>
      <c r="E24" s="77">
        <f t="shared" si="16"/>
        <v>2266.0765206944861</v>
      </c>
      <c r="G24" s="75">
        <f t="shared" si="17"/>
        <v>1871.7279170075067</v>
      </c>
      <c r="H24" s="76">
        <f t="shared" si="17"/>
        <v>1888.7201188964518</v>
      </c>
      <c r="I24" s="77">
        <f t="shared" si="17"/>
        <v>1911.9934031073885</v>
      </c>
      <c r="J24" s="76"/>
      <c r="K24" s="82">
        <f>Clusters!T24</f>
        <v>2150.7271162761376</v>
      </c>
      <c r="L24" s="113"/>
      <c r="M24" s="114">
        <f t="shared" si="18"/>
        <v>75.083918318466885</v>
      </c>
      <c r="N24" s="115">
        <f t="shared" si="18"/>
        <v>92.076120207411932</v>
      </c>
      <c r="O24" s="116">
        <f t="shared" si="18"/>
        <v>115.34940441834871</v>
      </c>
      <c r="P24" s="115"/>
      <c r="Q24" s="114">
        <f>IF(Q$4="High",OtherCost!$T$20,OtherCost!$T$19)</f>
        <v>5.4142693112445279</v>
      </c>
      <c r="R24" s="115">
        <f t="shared" si="11"/>
        <v>9.5014617912169186</v>
      </c>
      <c r="S24" s="116">
        <f>IF(S$4="High",OtherCost!$T$20,OtherCost!$T$19)</f>
        <v>13.588654271189307</v>
      </c>
      <c r="T24" s="115"/>
      <c r="U24" s="114">
        <f>IF(U$4="High",OtherCost!$P$20,OtherCost!$P$19)</f>
        <v>0.48466080270705936</v>
      </c>
      <c r="V24" s="115">
        <f t="shared" si="12"/>
        <v>0.82750556769630201</v>
      </c>
      <c r="W24" s="116">
        <f>IF(W$4="High",OtherCost!$P$20,OtherCost!$P$19)</f>
        <v>1.1703503326855447</v>
      </c>
      <c r="X24" s="115"/>
      <c r="Y24" s="114">
        <v>0</v>
      </c>
      <c r="Z24" s="117">
        <v>0</v>
      </c>
      <c r="AA24" s="116">
        <v>0</v>
      </c>
      <c r="AB24" s="115"/>
      <c r="AC24" s="114">
        <v>0</v>
      </c>
      <c r="AD24" s="117">
        <f t="shared" si="13"/>
        <v>0</v>
      </c>
      <c r="AE24" s="116">
        <v>0</v>
      </c>
      <c r="AF24" s="115"/>
      <c r="AG24" s="115">
        <v>4.8538641667281697</v>
      </c>
      <c r="AH24" s="115">
        <v>4.8538641667281697</v>
      </c>
      <c r="AI24" s="115">
        <v>4.8538641667281697</v>
      </c>
      <c r="AJ24" s="115"/>
      <c r="AK24" s="115">
        <f>Clusters!AD24</f>
        <v>51.768959393803698</v>
      </c>
      <c r="AL24" s="115">
        <f t="shared" si="14"/>
        <v>51.768959393803698</v>
      </c>
      <c r="AM24" s="115">
        <f t="shared" si="14"/>
        <v>51.768959393803698</v>
      </c>
      <c r="AN24" s="115"/>
      <c r="AO24" s="114">
        <f t="shared" si="8"/>
        <v>12.562164643983424</v>
      </c>
      <c r="AP24" s="117">
        <f>Clusters!AF24</f>
        <v>25.124329287966848</v>
      </c>
      <c r="AQ24" s="118">
        <f t="shared" si="9"/>
        <v>43.967576253941985</v>
      </c>
      <c r="AR24" s="117"/>
      <c r="AS24" s="114">
        <f>Clusters!AH24</f>
        <v>354.0831175870976</v>
      </c>
      <c r="AT24" s="117">
        <f t="shared" si="15"/>
        <v>354.0831175870976</v>
      </c>
      <c r="AU24" s="118">
        <f t="shared" si="15"/>
        <v>354.0831175870976</v>
      </c>
    </row>
    <row r="25" spans="1:47">
      <c r="A25" t="s">
        <v>130</v>
      </c>
      <c r="B25" t="s">
        <v>131</v>
      </c>
      <c r="C25" s="75">
        <f t="shared" si="16"/>
        <v>2213.8125256259541</v>
      </c>
      <c r="D25" s="76">
        <f t="shared" si="16"/>
        <v>2233.3436371838134</v>
      </c>
      <c r="E25" s="77">
        <f t="shared" si="16"/>
        <v>2260.4252858981217</v>
      </c>
      <c r="G25" s="75">
        <f t="shared" si="17"/>
        <v>1882.4582429119296</v>
      </c>
      <c r="H25" s="76">
        <f t="shared" si="17"/>
        <v>1901.9893544697889</v>
      </c>
      <c r="I25" s="77">
        <f t="shared" si="17"/>
        <v>1929.0710031840972</v>
      </c>
      <c r="J25" s="76"/>
      <c r="K25" s="82">
        <f>Clusters!T25</f>
        <v>2138.4164988068846</v>
      </c>
      <c r="L25" s="113"/>
      <c r="M25" s="114">
        <f t="shared" si="18"/>
        <v>75.39602681906949</v>
      </c>
      <c r="N25" s="115">
        <f t="shared" si="18"/>
        <v>94.927138376928895</v>
      </c>
      <c r="O25" s="116">
        <f t="shared" si="18"/>
        <v>122.00878709123718</v>
      </c>
      <c r="P25" s="115"/>
      <c r="Q25" s="114">
        <f>IF(Q$4="High",OtherCost!$T$20,OtherCost!$T$19)</f>
        <v>5.4142693112445279</v>
      </c>
      <c r="R25" s="115">
        <f t="shared" si="11"/>
        <v>9.5014617912169186</v>
      </c>
      <c r="S25" s="116">
        <f>IF(S$4="High",OtherCost!$T$20,OtherCost!$T$19)</f>
        <v>13.588654271189307</v>
      </c>
      <c r="T25" s="115"/>
      <c r="U25" s="114">
        <f>IF(U$4="High",OtherCost!$P$20,OtherCost!$P$19)</f>
        <v>0.48466080270705936</v>
      </c>
      <c r="V25" s="115">
        <f t="shared" si="12"/>
        <v>0.82750556769630201</v>
      </c>
      <c r="W25" s="116">
        <f>IF(W$4="High",OtherCost!$P$20,OtherCost!$P$19)</f>
        <v>1.1703503326855447</v>
      </c>
      <c r="X25" s="115"/>
      <c r="Y25" s="114">
        <v>0</v>
      </c>
      <c r="Z25" s="117">
        <v>0</v>
      </c>
      <c r="AA25" s="116">
        <v>0</v>
      </c>
      <c r="AB25" s="115"/>
      <c r="AC25" s="114">
        <v>0</v>
      </c>
      <c r="AD25" s="117">
        <f t="shared" si="13"/>
        <v>0</v>
      </c>
      <c r="AE25" s="116">
        <v>0</v>
      </c>
      <c r="AF25" s="115"/>
      <c r="AG25" s="115">
        <v>4.8538641667281697</v>
      </c>
      <c r="AH25" s="115">
        <v>4.8538641667281697</v>
      </c>
      <c r="AI25" s="115">
        <v>4.8538641667281697</v>
      </c>
      <c r="AJ25" s="115"/>
      <c r="AK25" s="115">
        <f>Clusters!AD25</f>
        <v>49.54215822549196</v>
      </c>
      <c r="AL25" s="115">
        <f t="shared" si="14"/>
        <v>49.54215822549196</v>
      </c>
      <c r="AM25" s="115">
        <f t="shared" si="14"/>
        <v>49.54215822549196</v>
      </c>
      <c r="AN25" s="115"/>
      <c r="AO25" s="114">
        <f t="shared" si="8"/>
        <v>15.101074312897769</v>
      </c>
      <c r="AP25" s="117">
        <f>Clusters!AF25</f>
        <v>30.202148625795537</v>
      </c>
      <c r="AQ25" s="118">
        <f t="shared" si="9"/>
        <v>52.853760095142192</v>
      </c>
      <c r="AR25" s="117"/>
      <c r="AS25" s="114">
        <f>Clusters!AH25</f>
        <v>331.35428271402441</v>
      </c>
      <c r="AT25" s="117">
        <f t="shared" ref="AT25:AU40" si="19">AS25</f>
        <v>331.35428271402441</v>
      </c>
      <c r="AU25" s="118">
        <f t="shared" si="19"/>
        <v>331.35428271402441</v>
      </c>
    </row>
    <row r="26" spans="1:47">
      <c r="A26" t="s">
        <v>134</v>
      </c>
      <c r="B26" t="s">
        <v>135</v>
      </c>
      <c r="C26" s="75">
        <f t="shared" ca="1" si="16"/>
        <v>2247.5315204915878</v>
      </c>
      <c r="D26" s="76">
        <f t="shared" ca="1" si="16"/>
        <v>2271.0158125127932</v>
      </c>
      <c r="E26" s="77">
        <f t="shared" ca="1" si="16"/>
        <v>2301.3526634674499</v>
      </c>
      <c r="G26" s="75">
        <f t="shared" ca="1" si="17"/>
        <v>1904.7177288549606</v>
      </c>
      <c r="H26" s="76">
        <f t="shared" ca="1" si="17"/>
        <v>1928.202020876166</v>
      </c>
      <c r="I26" s="77">
        <f t="shared" ca="1" si="17"/>
        <v>1958.5388718308227</v>
      </c>
      <c r="J26" s="76"/>
      <c r="K26" s="82">
        <f>Clusters!T26</f>
        <v>2147.5260638326517</v>
      </c>
      <c r="L26" s="113"/>
      <c r="M26" s="114">
        <f t="shared" ca="1" si="18"/>
        <v>100.00545665893623</v>
      </c>
      <c r="N26" s="115">
        <f t="shared" ca="1" si="18"/>
        <v>123.48974868014162</v>
      </c>
      <c r="O26" s="116">
        <f t="shared" ca="1" si="18"/>
        <v>153.82659963479841</v>
      </c>
      <c r="P26" s="115"/>
      <c r="Q26" s="114">
        <f>IF(Q$4="High",OtherCost!$T$20,OtherCost!$T$19)</f>
        <v>5.4142693112445279</v>
      </c>
      <c r="R26" s="115">
        <f t="shared" si="11"/>
        <v>9.5014617912169186</v>
      </c>
      <c r="S26" s="116">
        <f>IF(S$4="High",OtherCost!$T$20,OtherCost!$T$19)</f>
        <v>13.588654271189307</v>
      </c>
      <c r="T26" s="115"/>
      <c r="U26" s="114">
        <f>IF(U$4="High",OtherCost!$P$20,OtherCost!$P$19)</f>
        <v>0.48466080270705936</v>
      </c>
      <c r="V26" s="115">
        <f t="shared" si="12"/>
        <v>0.82750556769630201</v>
      </c>
      <c r="W26" s="116">
        <f>IF(W$4="High",OtherCost!$P$20,OtherCost!$P$19)</f>
        <v>1.1703503326855447</v>
      </c>
      <c r="X26" s="115"/>
      <c r="Y26" s="114">
        <v>0</v>
      </c>
      <c r="Z26" s="117">
        <v>0</v>
      </c>
      <c r="AA26" s="116">
        <v>0</v>
      </c>
      <c r="AB26" s="115"/>
      <c r="AC26" s="114">
        <f ca="1">IF(AC$4="High",OtherCost!$F$7,OtherCost!$F$6)</f>
        <v>24.873147324833212</v>
      </c>
      <c r="AD26" s="117">
        <f t="shared" ca="1" si="13"/>
        <v>30.222284234174079</v>
      </c>
      <c r="AE26" s="116">
        <f ca="1">IF(AE$4="High",OtherCost!$F$7,OtherCost!$F$6)</f>
        <v>35.571421143514947</v>
      </c>
      <c r="AF26" s="115"/>
      <c r="AG26" s="115">
        <v>4.8538641667281697</v>
      </c>
      <c r="AH26" s="115">
        <v>4.8538641667281697</v>
      </c>
      <c r="AI26" s="115">
        <v>4.8538641667281697</v>
      </c>
      <c r="AJ26" s="115"/>
      <c r="AK26" s="115">
        <f>Clusters!AD26</f>
        <v>50.674397186520395</v>
      </c>
      <c r="AL26" s="115">
        <f t="shared" si="14"/>
        <v>50.674397186520395</v>
      </c>
      <c r="AM26" s="115">
        <f t="shared" si="14"/>
        <v>50.674397186520395</v>
      </c>
      <c r="AN26" s="115"/>
      <c r="AO26" s="114">
        <f t="shared" si="8"/>
        <v>13.705117866902873</v>
      </c>
      <c r="AP26" s="117">
        <f>Clusters!AF26</f>
        <v>27.410235733805745</v>
      </c>
      <c r="AQ26" s="118">
        <f t="shared" si="9"/>
        <v>47.967912534160057</v>
      </c>
      <c r="AR26" s="117"/>
      <c r="AS26" s="114">
        <f>Clusters!AH26</f>
        <v>342.81379163662729</v>
      </c>
      <c r="AT26" s="117">
        <f t="shared" si="19"/>
        <v>342.81379163662729</v>
      </c>
      <c r="AU26" s="118">
        <f t="shared" si="19"/>
        <v>342.81379163662729</v>
      </c>
    </row>
    <row r="27" spans="1:47">
      <c r="A27" t="s">
        <v>138</v>
      </c>
      <c r="B27" t="s">
        <v>139</v>
      </c>
      <c r="C27" s="75">
        <f t="shared" ca="1" si="16"/>
        <v>2627.8185126566664</v>
      </c>
      <c r="D27" s="76">
        <f t="shared" ca="1" si="16"/>
        <v>2651.7869024111869</v>
      </c>
      <c r="E27" s="77">
        <f t="shared" ca="1" si="16"/>
        <v>2682.8498999658173</v>
      </c>
      <c r="G27" s="75">
        <f t="shared" ca="1" si="17"/>
        <v>2201.0336716401316</v>
      </c>
      <c r="H27" s="76">
        <f t="shared" ca="1" si="17"/>
        <v>2225.0020613946522</v>
      </c>
      <c r="I27" s="77">
        <f t="shared" ca="1" si="17"/>
        <v>2256.0650589492825</v>
      </c>
      <c r="J27" s="76"/>
      <c r="K27" s="82">
        <f>Clusters!T27</f>
        <v>2519.4139232258149</v>
      </c>
      <c r="L27" s="113"/>
      <c r="M27" s="114">
        <f t="shared" ca="1" si="18"/>
        <v>108.40458943085146</v>
      </c>
      <c r="N27" s="115">
        <f t="shared" ca="1" si="18"/>
        <v>132.37297918537226</v>
      </c>
      <c r="O27" s="116">
        <f t="shared" ca="1" si="18"/>
        <v>163.43597674000222</v>
      </c>
      <c r="P27" s="115"/>
      <c r="Q27" s="114">
        <f>IF(Q$4="High",OtherCost!$T$20,OtherCost!$T$19)</f>
        <v>5.4142693112445279</v>
      </c>
      <c r="R27" s="115">
        <f t="shared" si="11"/>
        <v>9.5014617912169186</v>
      </c>
      <c r="S27" s="116">
        <f>IF(S$4="High",OtherCost!$T$20,OtherCost!$T$19)</f>
        <v>13.588654271189307</v>
      </c>
      <c r="T27" s="115"/>
      <c r="U27" s="114">
        <f>IF(U$4="High",OtherCost!$P$20,OtherCost!$P$19)</f>
        <v>0.48466080270705936</v>
      </c>
      <c r="V27" s="115">
        <f t="shared" si="12"/>
        <v>0.82750556769630201</v>
      </c>
      <c r="W27" s="116">
        <f>IF(W$4="High",OtherCost!$P$20,OtherCost!$P$19)</f>
        <v>1.1703503326855447</v>
      </c>
      <c r="X27" s="115"/>
      <c r="Y27" s="114">
        <v>0</v>
      </c>
      <c r="Z27" s="117">
        <v>0</v>
      </c>
      <c r="AA27" s="116">
        <v>0</v>
      </c>
      <c r="AB27" s="115"/>
      <c r="AC27" s="114">
        <f ca="1">IF(AC$4="High",OtherCost!$F$7,OtherCost!$F$6)</f>
        <v>24.873147324833212</v>
      </c>
      <c r="AD27" s="117">
        <f t="shared" ca="1" si="13"/>
        <v>30.222284234174079</v>
      </c>
      <c r="AE27" s="116">
        <f ca="1">IF(AE$4="High",OtherCost!$F$7,OtherCost!$F$6)</f>
        <v>35.571421143514947</v>
      </c>
      <c r="AF27" s="115"/>
      <c r="AG27" s="115">
        <v>4.8538641667281697</v>
      </c>
      <c r="AH27" s="115">
        <v>4.8538641667281697</v>
      </c>
      <c r="AI27" s="115">
        <v>4.8538641667281697</v>
      </c>
      <c r="AJ27" s="115"/>
      <c r="AK27" s="115">
        <f>Clusters!AD27</f>
        <v>58.589432225120198</v>
      </c>
      <c r="AL27" s="115">
        <f t="shared" si="14"/>
        <v>58.589432225120198</v>
      </c>
      <c r="AM27" s="115">
        <f t="shared" si="14"/>
        <v>58.589432225120198</v>
      </c>
      <c r="AN27" s="115"/>
      <c r="AO27" s="114">
        <f t="shared" si="8"/>
        <v>14.189215600218295</v>
      </c>
      <c r="AP27" s="117">
        <f>Clusters!AF27</f>
        <v>28.378431200436591</v>
      </c>
      <c r="AQ27" s="118">
        <f t="shared" si="9"/>
        <v>49.662254600764037</v>
      </c>
      <c r="AR27" s="117"/>
      <c r="AS27" s="114">
        <f>Clusters!AH27</f>
        <v>426.7848410165347</v>
      </c>
      <c r="AT27" s="117">
        <f t="shared" si="19"/>
        <v>426.7848410165347</v>
      </c>
      <c r="AU27" s="118">
        <f t="shared" si="19"/>
        <v>426.7848410165347</v>
      </c>
    </row>
    <row r="28" spans="1:47">
      <c r="A28" t="s">
        <v>142</v>
      </c>
      <c r="B28" t="s">
        <v>143</v>
      </c>
      <c r="C28" s="75">
        <f t="shared" ca="1" si="16"/>
        <v>1929.977292896041</v>
      </c>
      <c r="D28" s="76">
        <f t="shared" ca="1" si="16"/>
        <v>1951.7597669239055</v>
      </c>
      <c r="E28" s="77">
        <f t="shared" ca="1" si="16"/>
        <v>1979.5438908885512</v>
      </c>
      <c r="G28" s="75">
        <f t="shared" ca="1" si="17"/>
        <v>1634.0193752533312</v>
      </c>
      <c r="H28" s="76">
        <f t="shared" ca="1" si="17"/>
        <v>1655.8018492811957</v>
      </c>
      <c r="I28" s="77">
        <f t="shared" ca="1" si="17"/>
        <v>1683.5859732458414</v>
      </c>
      <c r="J28" s="76"/>
      <c r="K28" s="82">
        <f>Clusters!T28</f>
        <v>1837.4245458502005</v>
      </c>
      <c r="L28" s="113"/>
      <c r="M28" s="114">
        <f t="shared" ca="1" si="18"/>
        <v>92.55274704584042</v>
      </c>
      <c r="N28" s="115">
        <f t="shared" ca="1" si="18"/>
        <v>114.33522107370501</v>
      </c>
      <c r="O28" s="116">
        <f t="shared" ca="1" si="18"/>
        <v>142.11934503835064</v>
      </c>
      <c r="P28" s="115"/>
      <c r="Q28" s="114">
        <f>IF(Q$4="High",OtherCost!$T$20,OtherCost!$T$19)</f>
        <v>5.4142693112445279</v>
      </c>
      <c r="R28" s="115">
        <f t="shared" si="11"/>
        <v>9.5014617912169186</v>
      </c>
      <c r="S28" s="116">
        <f>IF(S$4="High",OtherCost!$T$20,OtherCost!$T$19)</f>
        <v>13.588654271189307</v>
      </c>
      <c r="T28" s="115"/>
      <c r="U28" s="114">
        <f>IF(U$4="High",OtherCost!$P$20,OtherCost!$P$19)</f>
        <v>0.48466080270705936</v>
      </c>
      <c r="V28" s="115">
        <f t="shared" si="12"/>
        <v>0.82750556769630201</v>
      </c>
      <c r="W28" s="116">
        <f>IF(W$4="High",OtherCost!$P$20,OtherCost!$P$19)</f>
        <v>1.1703503326855447</v>
      </c>
      <c r="X28" s="115"/>
      <c r="Y28" s="114">
        <v>0</v>
      </c>
      <c r="Z28" s="117">
        <v>0</v>
      </c>
      <c r="AA28" s="116">
        <v>0</v>
      </c>
      <c r="AB28" s="115"/>
      <c r="AC28" s="114">
        <f ca="1">IF(AC$4="High",OtherCost!$F$7,OtherCost!$F$6)</f>
        <v>24.873147324833212</v>
      </c>
      <c r="AD28" s="117">
        <f t="shared" ca="1" si="13"/>
        <v>30.222284234174079</v>
      </c>
      <c r="AE28" s="116">
        <f ca="1">IF(AE$4="High",OtherCost!$F$7,OtherCost!$F$6)</f>
        <v>35.571421143514947</v>
      </c>
      <c r="AF28" s="115"/>
      <c r="AG28" s="115">
        <v>4.8538641667281697</v>
      </c>
      <c r="AH28" s="115">
        <v>4.8538641667281697</v>
      </c>
      <c r="AI28" s="115">
        <v>4.8538641667281697</v>
      </c>
      <c r="AJ28" s="115"/>
      <c r="AK28" s="115">
        <f>Clusters!AD28</f>
        <v>44.923505566765343</v>
      </c>
      <c r="AL28" s="115">
        <f t="shared" si="14"/>
        <v>44.923505566765343</v>
      </c>
      <c r="AM28" s="115">
        <f t="shared" si="14"/>
        <v>44.923505566765343</v>
      </c>
      <c r="AN28" s="115"/>
      <c r="AO28" s="114">
        <f t="shared" si="8"/>
        <v>12.003299873562097</v>
      </c>
      <c r="AP28" s="117">
        <f>Clusters!AF28</f>
        <v>24.006599747124195</v>
      </c>
      <c r="AQ28" s="118">
        <f t="shared" si="9"/>
        <v>42.01154955746734</v>
      </c>
      <c r="AR28" s="117"/>
      <c r="AS28" s="114">
        <f>Clusters!AH28</f>
        <v>295.95791764270984</v>
      </c>
      <c r="AT28" s="117">
        <f t="shared" si="19"/>
        <v>295.95791764270984</v>
      </c>
      <c r="AU28" s="118">
        <f t="shared" si="19"/>
        <v>295.95791764270984</v>
      </c>
    </row>
    <row r="29" spans="1:47">
      <c r="A29" t="s">
        <v>146</v>
      </c>
      <c r="B29" t="s">
        <v>147</v>
      </c>
      <c r="C29" s="75">
        <f t="shared" ca="1" si="16"/>
        <v>2470.9810917770878</v>
      </c>
      <c r="D29" s="76">
        <f t="shared" ca="1" si="16"/>
        <v>2501.3978576079999</v>
      </c>
      <c r="E29" s="77">
        <f t="shared" ca="1" si="16"/>
        <v>2542.133419277216</v>
      </c>
      <c r="G29" s="75">
        <f t="shared" ca="1" si="17"/>
        <v>2034.5504521543107</v>
      </c>
      <c r="H29" s="76">
        <f t="shared" ca="1" si="17"/>
        <v>2064.9672179852228</v>
      </c>
      <c r="I29" s="77">
        <f t="shared" ca="1" si="17"/>
        <v>2105.7027796544389</v>
      </c>
      <c r="J29" s="76"/>
      <c r="K29" s="82">
        <f>Clusters!T29</f>
        <v>2366.1453499243994</v>
      </c>
      <c r="L29" s="113"/>
      <c r="M29" s="114">
        <f t="shared" ca="1" si="18"/>
        <v>104.83574185268863</v>
      </c>
      <c r="N29" s="115">
        <f t="shared" ca="1" si="18"/>
        <v>135.25250768360036</v>
      </c>
      <c r="O29" s="116">
        <f t="shared" ca="1" si="18"/>
        <v>175.98806935281669</v>
      </c>
      <c r="P29" s="115"/>
      <c r="Q29" s="114">
        <f>IF(Q$4="High",OtherCost!$T$20,OtherCost!$T$19)</f>
        <v>5.4142693112445279</v>
      </c>
      <c r="R29" s="115">
        <f t="shared" si="11"/>
        <v>9.5014617912169186</v>
      </c>
      <c r="S29" s="116">
        <f>IF(S$4="High",OtherCost!$T$20,OtherCost!$T$19)</f>
        <v>13.588654271189307</v>
      </c>
      <c r="T29" s="115"/>
      <c r="U29" s="114">
        <f>IF(U$4="High",OtherCost!$P$20,OtherCost!$P$19)</f>
        <v>0.48466080270705936</v>
      </c>
      <c r="V29" s="115">
        <f t="shared" si="12"/>
        <v>0.82750556769630201</v>
      </c>
      <c r="W29" s="116">
        <f>IF(W$4="High",OtherCost!$P$20,OtherCost!$P$19)</f>
        <v>1.1703503326855447</v>
      </c>
      <c r="X29" s="115"/>
      <c r="Y29" s="114">
        <v>0</v>
      </c>
      <c r="Z29" s="117">
        <v>0</v>
      </c>
      <c r="AA29" s="116">
        <v>0</v>
      </c>
      <c r="AB29" s="115"/>
      <c r="AC29" s="114">
        <f ca="1">IF(AC$4="High",OtherCost!$F$7,OtherCost!$F$6)</f>
        <v>24.873147324833212</v>
      </c>
      <c r="AD29" s="117">
        <f t="shared" ca="1" si="13"/>
        <v>30.222284234174079</v>
      </c>
      <c r="AE29" s="116">
        <f ca="1">IF(AE$4="High",OtherCost!$F$7,OtherCost!$F$6)</f>
        <v>35.571421143514947</v>
      </c>
      <c r="AF29" s="115"/>
      <c r="AG29" s="115">
        <v>4.8538641667281697</v>
      </c>
      <c r="AH29" s="115">
        <v>4.8538641667281697</v>
      </c>
      <c r="AI29" s="115">
        <v>4.8538641667281697</v>
      </c>
      <c r="AJ29" s="115"/>
      <c r="AK29" s="115">
        <f>Clusters!AD29</f>
        <v>48.572208570566431</v>
      </c>
      <c r="AL29" s="115">
        <f t="shared" si="14"/>
        <v>48.572208570566431</v>
      </c>
      <c r="AM29" s="115">
        <f t="shared" si="14"/>
        <v>48.572208570566431</v>
      </c>
      <c r="AN29" s="115"/>
      <c r="AO29" s="114">
        <f t="shared" si="8"/>
        <v>20.637591676609233</v>
      </c>
      <c r="AP29" s="117">
        <f>Clusters!AF29</f>
        <v>41.275183353218466</v>
      </c>
      <c r="AQ29" s="118">
        <f t="shared" si="9"/>
        <v>72.231570868132309</v>
      </c>
      <c r="AR29" s="117"/>
      <c r="AS29" s="114">
        <f>Clusters!AH29</f>
        <v>436.43063962277722</v>
      </c>
      <c r="AT29" s="117">
        <f t="shared" si="19"/>
        <v>436.43063962277722</v>
      </c>
      <c r="AU29" s="118">
        <f t="shared" si="19"/>
        <v>436.43063962277722</v>
      </c>
    </row>
    <row r="30" spans="1:47">
      <c r="A30" t="s">
        <v>150</v>
      </c>
      <c r="B30" t="s">
        <v>151</v>
      </c>
      <c r="C30" s="75">
        <f t="shared" ca="1" si="16"/>
        <v>2110.2433729043719</v>
      </c>
      <c r="D30" s="76">
        <f t="shared" ca="1" si="16"/>
        <v>2128.861505685838</v>
      </c>
      <c r="E30" s="77">
        <f t="shared" ca="1" si="16"/>
        <v>2151.8991177808853</v>
      </c>
      <c r="G30" s="75">
        <f t="shared" ca="1" si="17"/>
        <v>1744.7544765225703</v>
      </c>
      <c r="H30" s="76">
        <f t="shared" ca="1" si="17"/>
        <v>1763.3726093040364</v>
      </c>
      <c r="I30" s="77">
        <f t="shared" ca="1" si="17"/>
        <v>1786.4102213990836</v>
      </c>
      <c r="J30" s="76"/>
      <c r="K30" s="82">
        <f>Clusters!T30</f>
        <v>2012.0776102837758</v>
      </c>
      <c r="L30" s="113"/>
      <c r="M30" s="114">
        <f t="shared" ca="1" si="18"/>
        <v>98.165762620596183</v>
      </c>
      <c r="N30" s="115">
        <f t="shared" ca="1" si="18"/>
        <v>116.78389540206197</v>
      </c>
      <c r="O30" s="116">
        <f t="shared" ca="1" si="18"/>
        <v>139.82150749710937</v>
      </c>
      <c r="P30" s="115"/>
      <c r="Q30" s="114">
        <f>IF(Q$4="High",OtherCost!$T$20,OtherCost!$T$19)</f>
        <v>5.4142693112445279</v>
      </c>
      <c r="R30" s="115">
        <f t="shared" si="11"/>
        <v>9.5014617912169186</v>
      </c>
      <c r="S30" s="116">
        <f>IF(S$4="High",OtherCost!$T$20,OtherCost!$T$19)</f>
        <v>13.588654271189307</v>
      </c>
      <c r="T30" s="115"/>
      <c r="U30" s="114">
        <f>IF(U$4="High",OtherCost!$P$20,OtherCost!$P$19)</f>
        <v>0.48466080270705936</v>
      </c>
      <c r="V30" s="115">
        <f t="shared" si="12"/>
        <v>0.82750556769630201</v>
      </c>
      <c r="W30" s="116">
        <f>IF(W$4="High",OtherCost!$P$20,OtherCost!$P$19)</f>
        <v>1.1703503326855447</v>
      </c>
      <c r="X30" s="115"/>
      <c r="Y30" s="114">
        <v>0</v>
      </c>
      <c r="Z30" s="117">
        <v>0</v>
      </c>
      <c r="AA30" s="116">
        <v>0</v>
      </c>
      <c r="AB30" s="115"/>
      <c r="AC30" s="114">
        <f ca="1">IF(AC$4="High",OtherCost!$F$7,OtherCost!$F$6)</f>
        <v>24.873147324833212</v>
      </c>
      <c r="AD30" s="117">
        <f t="shared" ca="1" si="13"/>
        <v>30.222284234174079</v>
      </c>
      <c r="AE30" s="116">
        <f ca="1">IF(AE$4="High",OtherCost!$F$7,OtherCost!$F$6)</f>
        <v>35.571421143514947</v>
      </c>
      <c r="AF30" s="115"/>
      <c r="AG30" s="115">
        <v>4.8538641667281697</v>
      </c>
      <c r="AH30" s="115">
        <v>4.8538641667281697</v>
      </c>
      <c r="AI30" s="115">
        <v>4.8538641667281697</v>
      </c>
      <c r="AJ30" s="115"/>
      <c r="AK30" s="115">
        <f>Clusters!AD30</f>
        <v>53.700862387919955</v>
      </c>
      <c r="AL30" s="115">
        <f t="shared" si="14"/>
        <v>53.700862387919955</v>
      </c>
      <c r="AM30" s="115">
        <f t="shared" si="14"/>
        <v>53.700862387919955</v>
      </c>
      <c r="AN30" s="115"/>
      <c r="AO30" s="114">
        <f t="shared" si="8"/>
        <v>8.8389586271632723</v>
      </c>
      <c r="AP30" s="117">
        <f>Clusters!AF30</f>
        <v>17.677917254326545</v>
      </c>
      <c r="AQ30" s="118">
        <f t="shared" si="9"/>
        <v>30.936355195071453</v>
      </c>
      <c r="AR30" s="117"/>
      <c r="AS30" s="114">
        <f>Clusters!AH30</f>
        <v>365.48889638180168</v>
      </c>
      <c r="AT30" s="117">
        <f t="shared" si="19"/>
        <v>365.48889638180168</v>
      </c>
      <c r="AU30" s="118">
        <f t="shared" si="19"/>
        <v>365.48889638180168</v>
      </c>
    </row>
    <row r="31" spans="1:47">
      <c r="A31" t="s">
        <v>154</v>
      </c>
      <c r="B31" t="s">
        <v>155</v>
      </c>
      <c r="C31" s="75">
        <f t="shared" ca="1" si="16"/>
        <v>2242.3569918780909</v>
      </c>
      <c r="D31" s="76">
        <f t="shared" ca="1" si="16"/>
        <v>2265.1316504665374</v>
      </c>
      <c r="E31" s="77">
        <f t="shared" ca="1" si="16"/>
        <v>2294.4040512720567</v>
      </c>
      <c r="G31" s="75">
        <f t="shared" ca="1" si="17"/>
        <v>1901.8093534566676</v>
      </c>
      <c r="H31" s="76">
        <f t="shared" ca="1" si="17"/>
        <v>1924.5840120451142</v>
      </c>
      <c r="I31" s="77">
        <f t="shared" ca="1" si="17"/>
        <v>1953.8564128506334</v>
      </c>
      <c r="J31" s="76"/>
      <c r="K31" s="82">
        <f>Clusters!T31</f>
        <v>2142.4514115866491</v>
      </c>
      <c r="L31" s="113"/>
      <c r="M31" s="114">
        <f t="shared" ca="1" si="18"/>
        <v>99.905580291441552</v>
      </c>
      <c r="N31" s="115">
        <f t="shared" ca="1" si="18"/>
        <v>122.68023887988838</v>
      </c>
      <c r="O31" s="116">
        <f t="shared" ca="1" si="18"/>
        <v>151.95263968540735</v>
      </c>
      <c r="P31" s="115"/>
      <c r="Q31" s="114">
        <f>IF(Q$4="High",OtherCost!$T$20,OtherCost!$T$19)</f>
        <v>5.4142693112445279</v>
      </c>
      <c r="R31" s="115">
        <f t="shared" si="11"/>
        <v>9.5014617912169186</v>
      </c>
      <c r="S31" s="116">
        <f>IF(S$4="High",OtherCost!$T$20,OtherCost!$T$19)</f>
        <v>13.588654271189307</v>
      </c>
      <c r="T31" s="115"/>
      <c r="U31" s="114">
        <f>IF(U$4="High",OtherCost!$P$20,OtherCost!$P$19)</f>
        <v>0.48466080270705936</v>
      </c>
      <c r="V31" s="115">
        <f t="shared" si="12"/>
        <v>0.82750556769630201</v>
      </c>
      <c r="W31" s="116">
        <f>IF(W$4="High",OtherCost!$P$20,OtherCost!$P$19)</f>
        <v>1.1703503326855447</v>
      </c>
      <c r="X31" s="115"/>
      <c r="Y31" s="114">
        <v>0</v>
      </c>
      <c r="Z31" s="117">
        <v>0</v>
      </c>
      <c r="AA31" s="116">
        <v>0</v>
      </c>
      <c r="AB31" s="115"/>
      <c r="AC31" s="114">
        <f ca="1">IF(AC$4="High",OtherCost!$F$7,OtherCost!$F$6)</f>
        <v>24.873147324833212</v>
      </c>
      <c r="AD31" s="117">
        <f t="shared" ca="1" si="13"/>
        <v>30.222284234174079</v>
      </c>
      <c r="AE31" s="116">
        <f ca="1">IF(AE$4="High",OtherCost!$F$7,OtherCost!$F$6)</f>
        <v>35.571421143514947</v>
      </c>
      <c r="AF31" s="115"/>
      <c r="AG31" s="115">
        <v>4.8538641667281697</v>
      </c>
      <c r="AH31" s="115">
        <v>4.8538641667281697</v>
      </c>
      <c r="AI31" s="115">
        <v>4.8538641667281697</v>
      </c>
      <c r="AJ31" s="115"/>
      <c r="AK31" s="115">
        <f>Clusters!AD31</f>
        <v>51.284154251784265</v>
      </c>
      <c r="AL31" s="115">
        <f t="shared" si="14"/>
        <v>51.284154251784265</v>
      </c>
      <c r="AM31" s="115">
        <f t="shared" si="14"/>
        <v>51.284154251784265</v>
      </c>
      <c r="AN31" s="115"/>
      <c r="AO31" s="114">
        <f t="shared" si="8"/>
        <v>12.995484434144316</v>
      </c>
      <c r="AP31" s="117">
        <f>Clusters!AF31</f>
        <v>25.990968868288633</v>
      </c>
      <c r="AQ31" s="118">
        <f t="shared" si="9"/>
        <v>45.484195519505107</v>
      </c>
      <c r="AR31" s="117"/>
      <c r="AS31" s="114">
        <f>Clusters!AH31</f>
        <v>340.5476384214233</v>
      </c>
      <c r="AT31" s="117">
        <f t="shared" si="19"/>
        <v>340.5476384214233</v>
      </c>
      <c r="AU31" s="118">
        <f t="shared" si="19"/>
        <v>340.5476384214233</v>
      </c>
    </row>
    <row r="32" spans="1:47">
      <c r="A32" t="s">
        <v>158</v>
      </c>
      <c r="B32" t="s">
        <v>159</v>
      </c>
      <c r="C32" s="75">
        <f t="shared" ca="1" si="16"/>
        <v>2170.1670558904539</v>
      </c>
      <c r="D32" s="76">
        <f t="shared" ca="1" si="16"/>
        <v>2191.7472356590374</v>
      </c>
      <c r="E32" s="77">
        <f t="shared" ca="1" si="16"/>
        <v>2219.227918234762</v>
      </c>
      <c r="G32" s="75">
        <f t="shared" ca="1" si="17"/>
        <v>1771.550617599846</v>
      </c>
      <c r="H32" s="76">
        <f t="shared" ca="1" si="17"/>
        <v>1793.1307973684295</v>
      </c>
      <c r="I32" s="77">
        <f t="shared" ca="1" si="17"/>
        <v>1820.6114799441541</v>
      </c>
      <c r="J32" s="76"/>
      <c r="K32" s="82">
        <f>Clusters!T32</f>
        <v>2070.3156071949047</v>
      </c>
      <c r="L32" s="113"/>
      <c r="M32" s="114">
        <f t="shared" ca="1" si="18"/>
        <v>99.851448695549138</v>
      </c>
      <c r="N32" s="115">
        <f t="shared" ca="1" si="18"/>
        <v>121.43162846413281</v>
      </c>
      <c r="O32" s="116">
        <f t="shared" ca="1" si="18"/>
        <v>148.91231103985709</v>
      </c>
      <c r="P32" s="115"/>
      <c r="Q32" s="114">
        <f>IF(Q$4="High",OtherCost!$T$20,OtherCost!$T$19)</f>
        <v>5.4142693112445279</v>
      </c>
      <c r="R32" s="115">
        <f t="shared" si="11"/>
        <v>9.5014617912169186</v>
      </c>
      <c r="S32" s="116">
        <f>IF(S$4="High",OtherCost!$T$20,OtherCost!$T$19)</f>
        <v>13.588654271189307</v>
      </c>
      <c r="T32" s="115"/>
      <c r="U32" s="114">
        <f>IF(U$4="High",OtherCost!$P$20,OtherCost!$P$19)</f>
        <v>0.48466080270705936</v>
      </c>
      <c r="V32" s="115">
        <f t="shared" si="12"/>
        <v>0.82750556769630201</v>
      </c>
      <c r="W32" s="116">
        <f>IF(W$4="High",OtherCost!$P$20,OtherCost!$P$19)</f>
        <v>1.1703503326855447</v>
      </c>
      <c r="X32" s="115"/>
      <c r="Y32" s="114">
        <v>0</v>
      </c>
      <c r="Z32" s="117">
        <v>0</v>
      </c>
      <c r="AA32" s="116">
        <v>0</v>
      </c>
      <c r="AB32" s="115"/>
      <c r="AC32" s="114">
        <f ca="1">IF(AC$4="High",OtherCost!$F$7,OtherCost!$F$6)</f>
        <v>24.873147324833212</v>
      </c>
      <c r="AD32" s="117">
        <f t="shared" ca="1" si="13"/>
        <v>30.222284234174079</v>
      </c>
      <c r="AE32" s="116">
        <f ca="1">IF(AE$4="High",OtherCost!$F$7,OtherCost!$F$6)</f>
        <v>35.571421143514947</v>
      </c>
      <c r="AF32" s="115"/>
      <c r="AG32" s="115">
        <v>4.8538641667281697</v>
      </c>
      <c r="AH32" s="115">
        <v>4.8538641667281697</v>
      </c>
      <c r="AI32" s="115">
        <v>4.8538641667281697</v>
      </c>
      <c r="AJ32" s="115"/>
      <c r="AK32" s="115">
        <f>Clusters!AD32</f>
        <v>52.424501475754987</v>
      </c>
      <c r="AL32" s="115">
        <f t="shared" si="14"/>
        <v>52.424501475754987</v>
      </c>
      <c r="AM32" s="115">
        <f t="shared" si="14"/>
        <v>52.424501475754987</v>
      </c>
      <c r="AN32" s="115"/>
      <c r="AO32" s="114">
        <f t="shared" si="8"/>
        <v>11.801005614281182</v>
      </c>
      <c r="AP32" s="117">
        <f>Clusters!AF32</f>
        <v>23.602011228562365</v>
      </c>
      <c r="AQ32" s="118">
        <f t="shared" si="9"/>
        <v>41.303519649984139</v>
      </c>
      <c r="AR32" s="117"/>
      <c r="AS32" s="114">
        <f>Clusters!AH32</f>
        <v>398.6164382906079</v>
      </c>
      <c r="AT32" s="117">
        <f t="shared" si="19"/>
        <v>398.6164382906079</v>
      </c>
      <c r="AU32" s="118">
        <f t="shared" si="19"/>
        <v>398.6164382906079</v>
      </c>
    </row>
    <row r="33" spans="1:47">
      <c r="A33" t="s">
        <v>161</v>
      </c>
      <c r="B33" t="s">
        <v>162</v>
      </c>
      <c r="C33" s="75">
        <f t="shared" ca="1" si="16"/>
        <v>2067.0571102025192</v>
      </c>
      <c r="D33" s="76">
        <f t="shared" ca="1" si="16"/>
        <v>2093.5788719659449</v>
      </c>
      <c r="E33" s="77">
        <f t="shared" ca="1" si="16"/>
        <v>2128.4719275339316</v>
      </c>
      <c r="G33" s="75">
        <f t="shared" ca="1" si="17"/>
        <v>1752.0618971494712</v>
      </c>
      <c r="H33" s="76">
        <f t="shared" ca="1" si="17"/>
        <v>1778.5836589128969</v>
      </c>
      <c r="I33" s="77">
        <f t="shared" ca="1" si="17"/>
        <v>1813.4767144808836</v>
      </c>
      <c r="J33" s="76"/>
      <c r="K33" s="82">
        <f>Clusters!T33</f>
        <v>1966.7496681134846</v>
      </c>
      <c r="L33" s="113"/>
      <c r="M33" s="114">
        <f t="shared" ca="1" si="18"/>
        <v>100.30744208903474</v>
      </c>
      <c r="N33" s="115">
        <f t="shared" ca="1" si="18"/>
        <v>126.82920385246017</v>
      </c>
      <c r="O33" s="116">
        <f t="shared" ca="1" si="18"/>
        <v>161.72225942044707</v>
      </c>
      <c r="P33" s="115"/>
      <c r="Q33" s="114">
        <f>IF(Q$4="High",OtherCost!$T$20,OtherCost!$T$19)</f>
        <v>5.4142693112445279</v>
      </c>
      <c r="R33" s="115">
        <f t="shared" si="11"/>
        <v>9.5014617912169186</v>
      </c>
      <c r="S33" s="116">
        <f>IF(S$4="High",OtherCost!$T$20,OtherCost!$T$19)</f>
        <v>13.588654271189307</v>
      </c>
      <c r="T33" s="115"/>
      <c r="U33" s="114">
        <f>IF(U$4="High",OtherCost!$P$20,OtherCost!$P$19)</f>
        <v>0.48466080270705936</v>
      </c>
      <c r="V33" s="115">
        <f t="shared" si="12"/>
        <v>0.82750556769630201</v>
      </c>
      <c r="W33" s="116">
        <f>IF(W$4="High",OtherCost!$P$20,OtherCost!$P$19)</f>
        <v>1.1703503326855447</v>
      </c>
      <c r="X33" s="115"/>
      <c r="Y33" s="114">
        <v>0</v>
      </c>
      <c r="Z33" s="117">
        <v>0</v>
      </c>
      <c r="AA33" s="116">
        <v>0</v>
      </c>
      <c r="AB33" s="115"/>
      <c r="AC33" s="114">
        <f ca="1">IF(AC$4="High",OtherCost!$F$7,OtherCost!$F$6)</f>
        <v>24.873147324833212</v>
      </c>
      <c r="AD33" s="117">
        <f t="shared" ca="1" si="13"/>
        <v>30.222284234174079</v>
      </c>
      <c r="AE33" s="116">
        <f ca="1">IF(AE$4="High",OtherCost!$F$7,OtherCost!$F$6)</f>
        <v>35.571421143514947</v>
      </c>
      <c r="AF33" s="115"/>
      <c r="AG33" s="115">
        <v>4.8538641667281697</v>
      </c>
      <c r="AH33" s="115">
        <v>4.8538641667281697</v>
      </c>
      <c r="AI33" s="115">
        <v>4.8538641667281697</v>
      </c>
      <c r="AJ33" s="115"/>
      <c r="AK33" s="115">
        <f>Clusters!AD33</f>
        <v>47.938912874398817</v>
      </c>
      <c r="AL33" s="115">
        <f t="shared" si="14"/>
        <v>47.938912874398817</v>
      </c>
      <c r="AM33" s="115">
        <f t="shared" si="14"/>
        <v>47.938912874398817</v>
      </c>
      <c r="AN33" s="115"/>
      <c r="AO33" s="114">
        <f t="shared" si="8"/>
        <v>16.742587609122943</v>
      </c>
      <c r="AP33" s="117">
        <f>Clusters!AF33</f>
        <v>33.485175218245885</v>
      </c>
      <c r="AQ33" s="118">
        <f t="shared" si="9"/>
        <v>58.599056631930296</v>
      </c>
      <c r="AR33" s="117"/>
      <c r="AS33" s="114">
        <f>Clusters!AH33</f>
        <v>314.99521305304802</v>
      </c>
      <c r="AT33" s="117">
        <f t="shared" si="19"/>
        <v>314.99521305304802</v>
      </c>
      <c r="AU33" s="118">
        <f t="shared" si="19"/>
        <v>314.99521305304802</v>
      </c>
    </row>
    <row r="34" spans="1:47">
      <c r="A34" t="s">
        <v>164</v>
      </c>
      <c r="B34" t="s">
        <v>165</v>
      </c>
      <c r="C34" s="75">
        <f t="shared" ca="1" si="16"/>
        <v>2248.7776260974315</v>
      </c>
      <c r="D34" s="76">
        <f t="shared" ca="1" si="16"/>
        <v>2271.7781902269558</v>
      </c>
      <c r="E34" s="77">
        <f t="shared" ca="1" si="16"/>
        <v>2301.3894493440907</v>
      </c>
      <c r="G34" s="75">
        <f t="shared" ca="1" si="17"/>
        <v>1902.6682604666753</v>
      </c>
      <c r="H34" s="76">
        <f t="shared" ca="1" si="17"/>
        <v>1925.6688245961996</v>
      </c>
      <c r="I34" s="77">
        <f t="shared" ca="1" si="17"/>
        <v>1955.2800837133345</v>
      </c>
      <c r="J34" s="76"/>
      <c r="K34" s="82">
        <f>Clusters!T34</f>
        <v>2148.8527351675039</v>
      </c>
      <c r="L34" s="113"/>
      <c r="M34" s="114">
        <f t="shared" ca="1" si="18"/>
        <v>99.924890929927784</v>
      </c>
      <c r="N34" s="115">
        <f t="shared" ca="1" si="18"/>
        <v>122.92545505945193</v>
      </c>
      <c r="O34" s="116">
        <f t="shared" ca="1" si="18"/>
        <v>152.53671417658691</v>
      </c>
      <c r="P34" s="115"/>
      <c r="Q34" s="114">
        <f>IF(Q$4="High",OtherCost!$T$20,OtherCost!$T$19)</f>
        <v>5.4142693112445279</v>
      </c>
      <c r="R34" s="115">
        <f t="shared" si="11"/>
        <v>9.5014617912169186</v>
      </c>
      <c r="S34" s="116">
        <f>IF(S$4="High",OtherCost!$T$20,OtherCost!$T$19)</f>
        <v>13.588654271189307</v>
      </c>
      <c r="T34" s="115"/>
      <c r="U34" s="114">
        <f>IF(U$4="High",OtherCost!$P$20,OtherCost!$P$19)</f>
        <v>0.48466080270705936</v>
      </c>
      <c r="V34" s="115">
        <f t="shared" si="12"/>
        <v>0.82750556769630201</v>
      </c>
      <c r="W34" s="116">
        <f>IF(W$4="High",OtherCost!$P$20,OtherCost!$P$19)</f>
        <v>1.1703503326855447</v>
      </c>
      <c r="X34" s="115"/>
      <c r="Y34" s="114">
        <v>0</v>
      </c>
      <c r="Z34" s="117">
        <v>0</v>
      </c>
      <c r="AA34" s="116">
        <v>0</v>
      </c>
      <c r="AB34" s="115"/>
      <c r="AC34" s="114">
        <f ca="1">IF(AC$4="High",OtherCost!$F$7,OtherCost!$F$6)</f>
        <v>24.873147324833212</v>
      </c>
      <c r="AD34" s="117">
        <f t="shared" ca="1" si="13"/>
        <v>30.222284234174079</v>
      </c>
      <c r="AE34" s="116">
        <f ca="1">IF(AE$4="High",OtherCost!$F$7,OtherCost!$F$6)</f>
        <v>35.571421143514947</v>
      </c>
      <c r="AF34" s="115"/>
      <c r="AG34" s="115">
        <v>4.8538641667281697</v>
      </c>
      <c r="AH34" s="115">
        <v>4.8538641667281697</v>
      </c>
      <c r="AI34" s="115">
        <v>4.8538641667281697</v>
      </c>
      <c r="AJ34" s="115"/>
      <c r="AK34" s="115">
        <f>Clusters!AD34</f>
        <v>51.077559349193166</v>
      </c>
      <c r="AL34" s="115">
        <f t="shared" si="14"/>
        <v>51.077559349193166</v>
      </c>
      <c r="AM34" s="115">
        <f t="shared" si="14"/>
        <v>51.077559349193166</v>
      </c>
      <c r="AN34" s="115"/>
      <c r="AO34" s="114">
        <f t="shared" si="8"/>
        <v>13.221389975221649</v>
      </c>
      <c r="AP34" s="117">
        <f>Clusters!AF34</f>
        <v>26.442779950443299</v>
      </c>
      <c r="AQ34" s="118">
        <f t="shared" si="9"/>
        <v>46.274864913275771</v>
      </c>
      <c r="AR34" s="117"/>
      <c r="AS34" s="114">
        <f>Clusters!AH34</f>
        <v>346.10936563075609</v>
      </c>
      <c r="AT34" s="117">
        <f t="shared" si="19"/>
        <v>346.10936563075609</v>
      </c>
      <c r="AU34" s="118">
        <f t="shared" si="19"/>
        <v>346.10936563075609</v>
      </c>
    </row>
    <row r="35" spans="1:47">
      <c r="A35" t="s">
        <v>167</v>
      </c>
      <c r="B35" t="s">
        <v>168</v>
      </c>
      <c r="C35" s="75">
        <f t="shared" ca="1" si="16"/>
        <v>2249.7774932748189</v>
      </c>
      <c r="D35" s="76">
        <f t="shared" ca="1" si="16"/>
        <v>2273.001601699968</v>
      </c>
      <c r="E35" s="77">
        <f t="shared" ca="1" si="16"/>
        <v>2302.9481772605404</v>
      </c>
      <c r="G35" s="75">
        <f t="shared" ca="1" si="17"/>
        <v>1904.8283758660966</v>
      </c>
      <c r="H35" s="76">
        <f t="shared" ca="1" si="17"/>
        <v>1928.0524842912457</v>
      </c>
      <c r="I35" s="77">
        <f t="shared" ca="1" si="17"/>
        <v>1957.9990598518182</v>
      </c>
      <c r="J35" s="76"/>
      <c r="K35" s="82">
        <f>Clusters!T35</f>
        <v>2149.8441651768721</v>
      </c>
      <c r="L35" s="113"/>
      <c r="M35" s="114">
        <f t="shared" ca="1" si="18"/>
        <v>99.933328097946969</v>
      </c>
      <c r="N35" s="115">
        <f t="shared" ca="1" si="18"/>
        <v>123.15743652309595</v>
      </c>
      <c r="O35" s="116">
        <f t="shared" ca="1" si="18"/>
        <v>153.10401208366818</v>
      </c>
      <c r="P35" s="115"/>
      <c r="Q35" s="114">
        <f>IF(Q$4="High",OtherCost!$T$20,OtherCost!$T$19)</f>
        <v>5.4142693112445279</v>
      </c>
      <c r="R35" s="115">
        <f t="shared" si="11"/>
        <v>9.5014617912169186</v>
      </c>
      <c r="S35" s="116">
        <f>IF(S$4="High",OtherCost!$T$20,OtherCost!$T$19)</f>
        <v>13.588654271189307</v>
      </c>
      <c r="T35" s="115"/>
      <c r="U35" s="114">
        <f>IF(U$4="High",OtherCost!$P$20,OtherCost!$P$19)</f>
        <v>0.48466080270705936</v>
      </c>
      <c r="V35" s="115">
        <f t="shared" si="12"/>
        <v>0.82750556769630201</v>
      </c>
      <c r="W35" s="116">
        <f>IF(W$4="High",OtherCost!$P$20,OtherCost!$P$19)</f>
        <v>1.1703503326855447</v>
      </c>
      <c r="X35" s="115"/>
      <c r="Y35" s="114">
        <v>0</v>
      </c>
      <c r="Z35" s="117">
        <v>0</v>
      </c>
      <c r="AA35" s="116">
        <v>0</v>
      </c>
      <c r="AB35" s="115"/>
      <c r="AC35" s="114">
        <f ca="1">IF(AC$4="High",OtherCost!$F$7,OtherCost!$F$6)</f>
        <v>24.873147324833212</v>
      </c>
      <c r="AD35" s="117">
        <f t="shared" ca="1" si="13"/>
        <v>30.222284234174079</v>
      </c>
      <c r="AE35" s="116">
        <f ca="1">IF(AE$4="High",OtherCost!$F$7,OtherCost!$F$6)</f>
        <v>35.571421143514947</v>
      </c>
      <c r="AF35" s="115"/>
      <c r="AG35" s="115">
        <v>4.8538641667281697</v>
      </c>
      <c r="AH35" s="115">
        <v>4.8538641667281697</v>
      </c>
      <c r="AI35" s="115">
        <v>4.8538641667281697</v>
      </c>
      <c r="AJ35" s="115"/>
      <c r="AK35" s="115">
        <f>Clusters!AD35</f>
        <v>50.862452221587503</v>
      </c>
      <c r="AL35" s="115">
        <f t="shared" si="14"/>
        <v>50.862452221587503</v>
      </c>
      <c r="AM35" s="115">
        <f t="shared" si="14"/>
        <v>50.862452221587503</v>
      </c>
      <c r="AN35" s="115"/>
      <c r="AO35" s="114">
        <f t="shared" si="8"/>
        <v>13.44493427084649</v>
      </c>
      <c r="AP35" s="117">
        <f>Clusters!AF35</f>
        <v>26.88986854169298</v>
      </c>
      <c r="AQ35" s="118">
        <f t="shared" si="9"/>
        <v>47.057269947962716</v>
      </c>
      <c r="AR35" s="117"/>
      <c r="AS35" s="114">
        <f>Clusters!AH35</f>
        <v>344.9491174087222</v>
      </c>
      <c r="AT35" s="117">
        <f t="shared" si="19"/>
        <v>344.9491174087222</v>
      </c>
      <c r="AU35" s="118">
        <f t="shared" si="19"/>
        <v>344.9491174087222</v>
      </c>
    </row>
    <row r="36" spans="1:47">
      <c r="C36" s="75"/>
      <c r="D36" s="76"/>
      <c r="E36" s="77"/>
      <c r="G36" s="75"/>
      <c r="H36" s="76"/>
      <c r="I36" s="77"/>
      <c r="J36" s="76"/>
      <c r="K36" s="82">
        <f>Clusters!T36</f>
        <v>0</v>
      </c>
      <c r="L36" s="113"/>
      <c r="M36" s="114"/>
      <c r="N36" s="115"/>
      <c r="O36" s="116"/>
      <c r="P36" s="115"/>
      <c r="Q36" s="114"/>
      <c r="R36" s="115"/>
      <c r="S36" s="116"/>
      <c r="T36" s="115"/>
      <c r="U36" s="114"/>
      <c r="V36" s="115"/>
      <c r="W36" s="116"/>
      <c r="X36" s="115"/>
      <c r="Y36" s="114"/>
      <c r="Z36" s="117"/>
      <c r="AA36" s="116"/>
      <c r="AB36" s="115"/>
      <c r="AC36" s="114"/>
      <c r="AD36" s="117"/>
      <c r="AE36" s="116"/>
      <c r="AF36" s="115"/>
      <c r="AG36" s="115"/>
      <c r="AH36" s="115"/>
      <c r="AI36" s="115"/>
      <c r="AJ36" s="115"/>
      <c r="AK36" s="115">
        <f>Clusters!AD36</f>
        <v>0</v>
      </c>
      <c r="AL36" s="115">
        <f t="shared" si="14"/>
        <v>0</v>
      </c>
      <c r="AM36" s="115">
        <f t="shared" si="14"/>
        <v>0</v>
      </c>
      <c r="AN36" s="115"/>
      <c r="AO36" s="114"/>
      <c r="AP36" s="117">
        <f>Clusters!AF36</f>
        <v>0</v>
      </c>
      <c r="AQ36" s="118"/>
      <c r="AR36" s="117"/>
      <c r="AS36" s="114">
        <f>Clusters!AH36</f>
        <v>0</v>
      </c>
      <c r="AT36" s="117">
        <f t="shared" si="19"/>
        <v>0</v>
      </c>
      <c r="AU36" s="118">
        <f t="shared" si="19"/>
        <v>0</v>
      </c>
    </row>
    <row r="37" spans="1:47">
      <c r="A37" t="s">
        <v>171</v>
      </c>
      <c r="B37" t="s">
        <v>172</v>
      </c>
      <c r="C37" s="75">
        <f t="shared" ref="C37:E49" si="20">$K37+M37</f>
        <v>2241.123278618109</v>
      </c>
      <c r="D37" s="76">
        <f t="shared" si="20"/>
        <v>2257.7189930603408</v>
      </c>
      <c r="E37" s="77">
        <f t="shared" si="20"/>
        <v>2280.3975461012078</v>
      </c>
      <c r="G37" s="75">
        <f t="shared" ref="G37:I49" si="21">C37-AS37</f>
        <v>1848.0285983404106</v>
      </c>
      <c r="H37" s="76">
        <f t="shared" si="21"/>
        <v>1864.6243127826424</v>
      </c>
      <c r="I37" s="77">
        <f t="shared" si="21"/>
        <v>1887.3028658235094</v>
      </c>
      <c r="J37" s="76"/>
      <c r="K37" s="82">
        <f>Clusters!T37</f>
        <v>2162.873858345984</v>
      </c>
      <c r="L37" s="113"/>
      <c r="M37" s="114">
        <f t="shared" ref="M37:O49" si="22">Q37+U37+Y37+AC37+AG37+AK37+AO37</f>
        <v>78.249420272125121</v>
      </c>
      <c r="N37" s="115">
        <f t="shared" si="22"/>
        <v>94.845134714356959</v>
      </c>
      <c r="O37" s="116">
        <f t="shared" si="22"/>
        <v>117.5236877552239</v>
      </c>
      <c r="P37" s="115"/>
      <c r="Q37" s="114">
        <f>IF(Q$4="High",OtherCost!$T$20,OtherCost!$T$19)</f>
        <v>5.4142693112445279</v>
      </c>
      <c r="R37" s="115">
        <f t="shared" si="11"/>
        <v>9.5014617912169186</v>
      </c>
      <c r="S37" s="116">
        <f>IF(S$4="High",OtherCost!$T$20,OtherCost!$T$19)</f>
        <v>13.588654271189307</v>
      </c>
      <c r="T37" s="115"/>
      <c r="U37" s="114">
        <f>IF(U$4="High",OtherCost!$P$20,OtherCost!$P$19)</f>
        <v>0.48466080270705936</v>
      </c>
      <c r="V37" s="115">
        <f t="shared" si="12"/>
        <v>0.82750556769630201</v>
      </c>
      <c r="W37" s="116">
        <f>IF(W$4="High",OtherCost!$P$20,OtherCost!$P$19)</f>
        <v>1.1703503326855447</v>
      </c>
      <c r="X37" s="115"/>
      <c r="Y37" s="114">
        <v>0</v>
      </c>
      <c r="Z37" s="117">
        <v>0</v>
      </c>
      <c r="AA37" s="116">
        <v>0</v>
      </c>
      <c r="AB37" s="115"/>
      <c r="AC37" s="114">
        <v>0</v>
      </c>
      <c r="AD37" s="117">
        <f t="shared" si="13"/>
        <v>0</v>
      </c>
      <c r="AE37" s="116">
        <v>0</v>
      </c>
      <c r="AF37" s="115"/>
      <c r="AG37" s="115">
        <v>4.8538641667281697</v>
      </c>
      <c r="AH37" s="115">
        <v>4.8538641667281697</v>
      </c>
      <c r="AI37" s="115">
        <v>4.8538641667281697</v>
      </c>
      <c r="AJ37" s="115"/>
      <c r="AK37" s="115">
        <f>Clusters!AD37</f>
        <v>55.33094879417515</v>
      </c>
      <c r="AL37" s="115">
        <f t="shared" si="14"/>
        <v>55.33094879417515</v>
      </c>
      <c r="AM37" s="115">
        <f t="shared" si="14"/>
        <v>55.33094879417515</v>
      </c>
      <c r="AN37" s="115"/>
      <c r="AO37" s="114">
        <f t="shared" si="8"/>
        <v>12.16567719727021</v>
      </c>
      <c r="AP37" s="117">
        <f>Clusters!AF37</f>
        <v>24.331354394540419</v>
      </c>
      <c r="AQ37" s="118">
        <f t="shared" si="9"/>
        <v>42.579870190445732</v>
      </c>
      <c r="AR37" s="117"/>
      <c r="AS37" s="114">
        <f>Clusters!AH37</f>
        <v>393.09468027769856</v>
      </c>
      <c r="AT37" s="117">
        <f t="shared" si="19"/>
        <v>393.09468027769856</v>
      </c>
      <c r="AU37" s="118">
        <f t="shared" si="19"/>
        <v>393.09468027769856</v>
      </c>
    </row>
    <row r="38" spans="1:47">
      <c r="A38" t="s">
        <v>175</v>
      </c>
      <c r="B38" t="s">
        <v>176</v>
      </c>
      <c r="C38" s="75">
        <f t="shared" si="20"/>
        <v>2236.9635377895615</v>
      </c>
      <c r="D38" s="76">
        <f t="shared" si="20"/>
        <v>2253.4847587557601</v>
      </c>
      <c r="E38" s="77">
        <f t="shared" si="20"/>
        <v>2276.0515715825777</v>
      </c>
      <c r="G38" s="75">
        <f t="shared" si="21"/>
        <v>1845.5154685877524</v>
      </c>
      <c r="H38" s="76">
        <f t="shared" si="21"/>
        <v>1862.036689553951</v>
      </c>
      <c r="I38" s="77">
        <f t="shared" si="21"/>
        <v>1884.6035023807685</v>
      </c>
      <c r="J38" s="76"/>
      <c r="K38" s="82">
        <f>Clusters!T38</f>
        <v>2158.7690955564176</v>
      </c>
      <c r="L38" s="113"/>
      <c r="M38" s="114">
        <f t="shared" si="22"/>
        <v>78.194442233144059</v>
      </c>
      <c r="N38" s="115">
        <f t="shared" si="22"/>
        <v>94.715663199342757</v>
      </c>
      <c r="O38" s="116">
        <f t="shared" si="22"/>
        <v>117.28247602616</v>
      </c>
      <c r="P38" s="115"/>
      <c r="Q38" s="114">
        <f>IF(Q$4="High",OtherCost!$T$20,OtherCost!$T$19)</f>
        <v>5.4142693112445279</v>
      </c>
      <c r="R38" s="115">
        <f t="shared" si="11"/>
        <v>9.5014617912169186</v>
      </c>
      <c r="S38" s="116">
        <f>IF(S$4="High",OtherCost!$T$20,OtherCost!$T$19)</f>
        <v>13.588654271189307</v>
      </c>
      <c r="T38" s="115"/>
      <c r="U38" s="114">
        <f>IF(U$4="High",OtherCost!$P$20,OtherCost!$P$19)</f>
        <v>0.48466080270705936</v>
      </c>
      <c r="V38" s="115">
        <f t="shared" si="12"/>
        <v>0.82750556769630201</v>
      </c>
      <c r="W38" s="116">
        <f>IF(W$4="High",OtherCost!$P$20,OtherCost!$P$19)</f>
        <v>1.1703503326855447</v>
      </c>
      <c r="X38" s="115"/>
      <c r="Y38" s="114">
        <v>0</v>
      </c>
      <c r="Z38" s="117">
        <v>0</v>
      </c>
      <c r="AA38" s="116">
        <v>0</v>
      </c>
      <c r="AB38" s="115"/>
      <c r="AC38" s="114">
        <v>0</v>
      </c>
      <c r="AD38" s="117">
        <f t="shared" si="13"/>
        <v>0</v>
      </c>
      <c r="AE38" s="116">
        <v>0</v>
      </c>
      <c r="AF38" s="115"/>
      <c r="AG38" s="115">
        <v>4.8538641667281697</v>
      </c>
      <c r="AH38" s="115">
        <v>4.8538641667281697</v>
      </c>
      <c r="AI38" s="115">
        <v>4.8538641667281697</v>
      </c>
      <c r="AJ38" s="115"/>
      <c r="AK38" s="115">
        <f>Clusters!AD38</f>
        <v>55.350464231227207</v>
      </c>
      <c r="AL38" s="115">
        <f t="shared" si="14"/>
        <v>55.350464231227207</v>
      </c>
      <c r="AM38" s="115">
        <f t="shared" si="14"/>
        <v>55.350464231227207</v>
      </c>
      <c r="AN38" s="115"/>
      <c r="AO38" s="114">
        <f t="shared" si="8"/>
        <v>12.091183721237082</v>
      </c>
      <c r="AP38" s="117">
        <f>Clusters!AF38</f>
        <v>24.182367442474163</v>
      </c>
      <c r="AQ38" s="118">
        <f t="shared" si="9"/>
        <v>42.319143024329783</v>
      </c>
      <c r="AR38" s="117"/>
      <c r="AS38" s="114">
        <f>Clusters!AH38</f>
        <v>391.44806920180923</v>
      </c>
      <c r="AT38" s="117">
        <f t="shared" si="19"/>
        <v>391.44806920180923</v>
      </c>
      <c r="AU38" s="118">
        <f t="shared" si="19"/>
        <v>391.44806920180923</v>
      </c>
    </row>
    <row r="39" spans="1:47">
      <c r="A39" t="s">
        <v>179</v>
      </c>
      <c r="B39" t="s">
        <v>180</v>
      </c>
      <c r="C39" s="75">
        <f t="shared" ca="1" si="20"/>
        <v>2616.5062816925406</v>
      </c>
      <c r="D39" s="76">
        <f t="shared" ca="1" si="20"/>
        <v>2634.8084841835102</v>
      </c>
      <c r="E39" s="77">
        <f t="shared" ca="1" si="20"/>
        <v>2659.8747273207964</v>
      </c>
      <c r="G39" s="75">
        <f t="shared" ca="1" si="21"/>
        <v>2141.8164713934962</v>
      </c>
      <c r="H39" s="76">
        <f t="shared" ca="1" si="21"/>
        <v>2160.1186738844658</v>
      </c>
      <c r="I39" s="77">
        <f t="shared" ca="1" si="21"/>
        <v>2185.184917021752</v>
      </c>
      <c r="J39" s="76"/>
      <c r="K39" s="82">
        <f>Clusters!T39</f>
        <v>2528.2750042418475</v>
      </c>
      <c r="L39" s="113"/>
      <c r="M39" s="114">
        <f t="shared" ca="1" si="22"/>
        <v>88.231277450693199</v>
      </c>
      <c r="N39" s="115">
        <f t="shared" ca="1" si="22"/>
        <v>106.533479941663</v>
      </c>
      <c r="O39" s="116">
        <f t="shared" ca="1" si="22"/>
        <v>131.59972307894901</v>
      </c>
      <c r="P39" s="115"/>
      <c r="Q39" s="114">
        <f>IF(Q$4="High",OtherCost!$T$20,OtherCost!$T$19)</f>
        <v>5.4142693112445279</v>
      </c>
      <c r="R39" s="115">
        <f t="shared" si="11"/>
        <v>9.5014617912169186</v>
      </c>
      <c r="S39" s="116">
        <f>IF(S$4="High",OtherCost!$T$20,OtherCost!$T$19)</f>
        <v>13.588654271189307</v>
      </c>
      <c r="T39" s="115"/>
      <c r="U39" s="114">
        <f>IF(U$4="High",OtherCost!$P$20,OtherCost!$P$19)</f>
        <v>0.48466080270705936</v>
      </c>
      <c r="V39" s="115">
        <f t="shared" si="12"/>
        <v>0.82750556769630201</v>
      </c>
      <c r="W39" s="116">
        <f>IF(W$4="High",OtherCost!$P$20,OtherCost!$P$19)</f>
        <v>1.1703503326855447</v>
      </c>
      <c r="X39" s="115"/>
      <c r="Y39" s="114">
        <v>0</v>
      </c>
      <c r="Z39" s="117">
        <v>0</v>
      </c>
      <c r="AA39" s="116">
        <v>0</v>
      </c>
      <c r="AB39" s="115"/>
      <c r="AC39" s="114">
        <f ca="1">IF(AC$4="High",OtherCost!$F$9,OtherCost!$F$8)</f>
        <v>1.2615324426464747</v>
      </c>
      <c r="AD39" s="117">
        <f t="shared" ca="1" si="13"/>
        <v>1.6056163960221665</v>
      </c>
      <c r="AE39" s="116">
        <f ca="1">IF(AE$4="High",OtherCost!$F$9,OtherCost!$F$8)</f>
        <v>1.9497003493978582</v>
      </c>
      <c r="AF39" s="115"/>
      <c r="AG39" s="115">
        <v>4.8538641667281697</v>
      </c>
      <c r="AH39" s="115">
        <v>4.8538641667281697</v>
      </c>
      <c r="AI39" s="115">
        <v>4.8538641667281697</v>
      </c>
      <c r="AJ39" s="115"/>
      <c r="AK39" s="115">
        <f>Clusters!AD39</f>
        <v>62.688869434734499</v>
      </c>
      <c r="AL39" s="115">
        <f t="shared" si="14"/>
        <v>62.688869434734499</v>
      </c>
      <c r="AM39" s="115">
        <f t="shared" si="14"/>
        <v>62.688869434734499</v>
      </c>
      <c r="AN39" s="115"/>
      <c r="AO39" s="114">
        <f t="shared" si="8"/>
        <v>13.528081292632471</v>
      </c>
      <c r="AP39" s="117">
        <f>Clusters!AF39</f>
        <v>27.056162585264943</v>
      </c>
      <c r="AQ39" s="118">
        <f t="shared" si="9"/>
        <v>47.348284524213653</v>
      </c>
      <c r="AR39" s="117"/>
      <c r="AS39" s="114">
        <f>Clusters!AH39</f>
        <v>474.68981029904461</v>
      </c>
      <c r="AT39" s="117">
        <f t="shared" si="19"/>
        <v>474.68981029904461</v>
      </c>
      <c r="AU39" s="118">
        <f t="shared" si="19"/>
        <v>474.68981029904461</v>
      </c>
    </row>
    <row r="40" spans="1:47">
      <c r="A40" t="s">
        <v>183</v>
      </c>
      <c r="B40" t="s">
        <v>184</v>
      </c>
      <c r="C40" s="75">
        <f t="shared" ca="1" si="20"/>
        <v>1921.0345576668744</v>
      </c>
      <c r="D40" s="76">
        <f t="shared" ca="1" si="20"/>
        <v>1935.8789821967912</v>
      </c>
      <c r="E40" s="77">
        <f t="shared" ca="1" si="20"/>
        <v>1955.7585583924974</v>
      </c>
      <c r="G40" s="75">
        <f t="shared" ca="1" si="21"/>
        <v>1585.9304857502905</v>
      </c>
      <c r="H40" s="76">
        <f t="shared" ca="1" si="21"/>
        <v>1600.7749102802072</v>
      </c>
      <c r="I40" s="77">
        <f t="shared" ca="1" si="21"/>
        <v>1620.6544864759135</v>
      </c>
      <c r="J40" s="76"/>
      <c r="K40" s="82">
        <f>Clusters!T40</f>
        <v>1849.9332050493088</v>
      </c>
      <c r="L40" s="113"/>
      <c r="M40" s="114">
        <f t="shared" ca="1" si="22"/>
        <v>71.10135261756578</v>
      </c>
      <c r="N40" s="115">
        <f t="shared" ca="1" si="22"/>
        <v>85.945777147482431</v>
      </c>
      <c r="O40" s="116">
        <f t="shared" ca="1" si="22"/>
        <v>105.82535334318875</v>
      </c>
      <c r="P40" s="115"/>
      <c r="Q40" s="114">
        <f>IF(Q$4="High",OtherCost!$T$20,OtherCost!$T$19)</f>
        <v>5.4142693112445279</v>
      </c>
      <c r="R40" s="115">
        <f t="shared" si="11"/>
        <v>9.5014617912169186</v>
      </c>
      <c r="S40" s="116">
        <f>IF(S$4="High",OtherCost!$T$20,OtherCost!$T$19)</f>
        <v>13.588654271189307</v>
      </c>
      <c r="T40" s="115"/>
      <c r="U40" s="114">
        <f>IF(U$4="High",OtherCost!$P$20,OtherCost!$P$19)</f>
        <v>0.48466080270705936</v>
      </c>
      <c r="V40" s="115">
        <f t="shared" si="12"/>
        <v>0.82750556769630201</v>
      </c>
      <c r="W40" s="116">
        <f>IF(W$4="High",OtherCost!$P$20,OtherCost!$P$19)</f>
        <v>1.1703503326855447</v>
      </c>
      <c r="X40" s="115"/>
      <c r="Y40" s="114">
        <v>0</v>
      </c>
      <c r="Z40" s="117">
        <v>0</v>
      </c>
      <c r="AA40" s="116">
        <v>0</v>
      </c>
      <c r="AB40" s="115"/>
      <c r="AC40" s="114">
        <f ca="1">IF(AC$4="High",OtherCost!$F$9,OtherCost!$F$8)</f>
        <v>1.2615324426464747</v>
      </c>
      <c r="AD40" s="117">
        <f t="shared" ca="1" si="13"/>
        <v>1.6056163960221665</v>
      </c>
      <c r="AE40" s="116">
        <f ca="1">IF(AE$4="High",OtherCost!$F$9,OtherCost!$F$8)</f>
        <v>1.9497003493978582</v>
      </c>
      <c r="AF40" s="115"/>
      <c r="AG40" s="115">
        <v>4.8538641667281697</v>
      </c>
      <c r="AH40" s="115">
        <v>4.8538641667281697</v>
      </c>
      <c r="AI40" s="115">
        <v>4.8538641667281697</v>
      </c>
      <c r="AJ40" s="115"/>
      <c r="AK40" s="115">
        <f>Clusters!AD40</f>
        <v>49.016722562660206</v>
      </c>
      <c r="AL40" s="115">
        <f t="shared" si="14"/>
        <v>49.016722562660206</v>
      </c>
      <c r="AM40" s="115">
        <f t="shared" si="14"/>
        <v>49.016722562660206</v>
      </c>
      <c r="AN40" s="115"/>
      <c r="AO40" s="114">
        <f t="shared" si="8"/>
        <v>10.070303331579336</v>
      </c>
      <c r="AP40" s="117">
        <f>Clusters!AF40</f>
        <v>20.140606663158671</v>
      </c>
      <c r="AQ40" s="118">
        <f t="shared" si="9"/>
        <v>35.246061660527673</v>
      </c>
      <c r="AR40" s="117"/>
      <c r="AS40" s="114">
        <f>Clusters!AH40</f>
        <v>335.10407191658391</v>
      </c>
      <c r="AT40" s="117">
        <f t="shared" si="19"/>
        <v>335.10407191658391</v>
      </c>
      <c r="AU40" s="118">
        <f t="shared" si="19"/>
        <v>335.10407191658391</v>
      </c>
    </row>
    <row r="41" spans="1:47">
      <c r="A41" t="s">
        <v>187</v>
      </c>
      <c r="B41" t="s">
        <v>188</v>
      </c>
      <c r="C41" s="75">
        <f t="shared" ca="1" si="20"/>
        <v>2512.980842756057</v>
      </c>
      <c r="D41" s="76">
        <f t="shared" ca="1" si="20"/>
        <v>2538.344680254987</v>
      </c>
      <c r="E41" s="77">
        <f t="shared" ca="1" si="20"/>
        <v>2574.003375904214</v>
      </c>
      <c r="G41" s="75">
        <f t="shared" ca="1" si="21"/>
        <v>2010.6873907351801</v>
      </c>
      <c r="H41" s="76">
        <f t="shared" ca="1" si="21"/>
        <v>2036.0512282341101</v>
      </c>
      <c r="I41" s="77">
        <f t="shared" ca="1" si="21"/>
        <v>2071.7099238833371</v>
      </c>
      <c r="J41" s="76"/>
      <c r="K41" s="82">
        <f>Clusters!T41</f>
        <v>2427.8352011934317</v>
      </c>
      <c r="L41" s="113"/>
      <c r="M41" s="114">
        <f t="shared" ca="1" si="22"/>
        <v>85.145641562625102</v>
      </c>
      <c r="N41" s="115">
        <f t="shared" ca="1" si="22"/>
        <v>110.50947906155551</v>
      </c>
      <c r="O41" s="116">
        <f t="shared" ca="1" si="22"/>
        <v>146.16817471078247</v>
      </c>
      <c r="P41" s="115"/>
      <c r="Q41" s="114">
        <f>IF(Q$4="High",OtherCost!$T$20,OtherCost!$T$19)</f>
        <v>5.4142693112445279</v>
      </c>
      <c r="R41" s="115">
        <f t="shared" si="11"/>
        <v>9.5014617912169186</v>
      </c>
      <c r="S41" s="116">
        <f>IF(S$4="High",OtherCost!$T$20,OtherCost!$T$19)</f>
        <v>13.588654271189307</v>
      </c>
      <c r="T41" s="115"/>
      <c r="U41" s="114">
        <f>IF(U$4="High",OtherCost!$P$20,OtherCost!$P$19)</f>
        <v>0.48466080270705936</v>
      </c>
      <c r="V41" s="115">
        <f t="shared" si="12"/>
        <v>0.82750556769630201</v>
      </c>
      <c r="W41" s="116">
        <f>IF(W$4="High",OtherCost!$P$20,OtherCost!$P$19)</f>
        <v>1.1703503326855447</v>
      </c>
      <c r="X41" s="115"/>
      <c r="Y41" s="114">
        <v>0</v>
      </c>
      <c r="Z41" s="117">
        <v>0</v>
      </c>
      <c r="AA41" s="116">
        <v>0</v>
      </c>
      <c r="AB41" s="115"/>
      <c r="AC41" s="114">
        <f ca="1">IF(AC$4="High",OtherCost!$F$9,OtherCost!$F$8)</f>
        <v>1.2615324426464747</v>
      </c>
      <c r="AD41" s="117">
        <f t="shared" ca="1" si="13"/>
        <v>1.6056163960221665</v>
      </c>
      <c r="AE41" s="116">
        <f ca="1">IF(AE$4="High",OtherCost!$F$9,OtherCost!$F$8)</f>
        <v>1.9497003493978582</v>
      </c>
      <c r="AF41" s="115"/>
      <c r="AG41" s="115">
        <v>4.8538641667281697</v>
      </c>
      <c r="AH41" s="115">
        <v>4.8538641667281697</v>
      </c>
      <c r="AI41" s="115">
        <v>4.8538641667281697</v>
      </c>
      <c r="AJ41" s="115"/>
      <c r="AK41" s="115">
        <f>Clusters!AD41</f>
        <v>52.541598538705792</v>
      </c>
      <c r="AL41" s="115">
        <f t="shared" si="14"/>
        <v>52.541598538705792</v>
      </c>
      <c r="AM41" s="115">
        <f t="shared" si="14"/>
        <v>52.541598538705792</v>
      </c>
      <c r="AN41" s="115"/>
      <c r="AO41" s="114">
        <f t="shared" si="8"/>
        <v>20.589716300593082</v>
      </c>
      <c r="AP41" s="117">
        <f>Clusters!AF41</f>
        <v>41.179432601186164</v>
      </c>
      <c r="AQ41" s="118">
        <f t="shared" si="9"/>
        <v>72.064007052075794</v>
      </c>
      <c r="AR41" s="117"/>
      <c r="AS41" s="114">
        <f>Clusters!AH41</f>
        <v>502.29345202087683</v>
      </c>
      <c r="AT41" s="117">
        <f t="shared" ref="AT41:AU56" si="23">AS41</f>
        <v>502.29345202087683</v>
      </c>
      <c r="AU41" s="118">
        <f t="shared" si="23"/>
        <v>502.29345202087683</v>
      </c>
    </row>
    <row r="42" spans="1:47">
      <c r="A42" t="s">
        <v>191</v>
      </c>
      <c r="B42" t="s">
        <v>192</v>
      </c>
      <c r="C42" s="75">
        <f t="shared" ca="1" si="20"/>
        <v>2086.3644898964462</v>
      </c>
      <c r="D42" s="76">
        <f t="shared" ca="1" si="20"/>
        <v>2099.5575751878141</v>
      </c>
      <c r="E42" s="77">
        <f t="shared" ca="1" si="20"/>
        <v>2116.9601425256969</v>
      </c>
      <c r="G42" s="75">
        <f t="shared" ca="1" si="21"/>
        <v>1686.9303967291764</v>
      </c>
      <c r="H42" s="76">
        <f t="shared" ca="1" si="21"/>
        <v>1700.1234820205443</v>
      </c>
      <c r="I42" s="77">
        <f t="shared" ca="1" si="21"/>
        <v>1717.5260493584271</v>
      </c>
      <c r="J42" s="76"/>
      <c r="K42" s="82">
        <f>Clusters!T42</f>
        <v>2009.1780778328605</v>
      </c>
      <c r="L42" s="113"/>
      <c r="M42" s="114">
        <f t="shared" ca="1" si="22"/>
        <v>77.186412063585863</v>
      </c>
      <c r="N42" s="115">
        <f t="shared" ca="1" si="22"/>
        <v>90.379497354953486</v>
      </c>
      <c r="O42" s="116">
        <f t="shared" ca="1" si="22"/>
        <v>107.78206469283626</v>
      </c>
      <c r="P42" s="115"/>
      <c r="Q42" s="114">
        <f>IF(Q$4="High",OtherCost!$T$20,OtherCost!$T$19)</f>
        <v>5.4142693112445279</v>
      </c>
      <c r="R42" s="115">
        <f t="shared" si="11"/>
        <v>9.5014617912169186</v>
      </c>
      <c r="S42" s="116">
        <f>IF(S$4="High",OtherCost!$T$20,OtherCost!$T$19)</f>
        <v>13.588654271189307</v>
      </c>
      <c r="T42" s="115"/>
      <c r="U42" s="114">
        <f>IF(U$4="High",OtherCost!$P$20,OtherCost!$P$19)</f>
        <v>0.48466080270705936</v>
      </c>
      <c r="V42" s="115">
        <f t="shared" si="12"/>
        <v>0.82750556769630201</v>
      </c>
      <c r="W42" s="116">
        <f>IF(W$4="High",OtherCost!$P$20,OtherCost!$P$19)</f>
        <v>1.1703503326855447</v>
      </c>
      <c r="X42" s="115"/>
      <c r="Y42" s="114">
        <v>0</v>
      </c>
      <c r="Z42" s="117">
        <v>0</v>
      </c>
      <c r="AA42" s="116">
        <v>0</v>
      </c>
      <c r="AB42" s="115"/>
      <c r="AC42" s="114">
        <f ca="1">IF(AC$4="High",OtherCost!$F$9,OtherCost!$F$8)</f>
        <v>1.2615324426464747</v>
      </c>
      <c r="AD42" s="117">
        <f t="shared" ca="1" si="13"/>
        <v>1.6056163960221665</v>
      </c>
      <c r="AE42" s="116">
        <f ca="1">IF(AE$4="High",OtherCost!$F$9,OtherCost!$F$8)</f>
        <v>1.9497003493978582</v>
      </c>
      <c r="AF42" s="115"/>
      <c r="AG42" s="115">
        <v>4.8538641667281697</v>
      </c>
      <c r="AH42" s="115">
        <v>4.8538641667281697</v>
      </c>
      <c r="AI42" s="115">
        <v>4.8538641667281697</v>
      </c>
      <c r="AJ42" s="115"/>
      <c r="AK42" s="115">
        <f>Clusters!AD42</f>
        <v>56.753121247229316</v>
      </c>
      <c r="AL42" s="115">
        <f t="shared" si="14"/>
        <v>56.753121247229316</v>
      </c>
      <c r="AM42" s="115">
        <f t="shared" si="14"/>
        <v>56.753121247229316</v>
      </c>
      <c r="AN42" s="115"/>
      <c r="AO42" s="114">
        <f t="shared" si="8"/>
        <v>8.4189640930303078</v>
      </c>
      <c r="AP42" s="117">
        <f>Clusters!AF42</f>
        <v>16.837928186060616</v>
      </c>
      <c r="AQ42" s="118">
        <f t="shared" si="9"/>
        <v>29.466374325606076</v>
      </c>
      <c r="AR42" s="117"/>
      <c r="AS42" s="114">
        <f>Clusters!AH42</f>
        <v>399.43409316726974</v>
      </c>
      <c r="AT42" s="117">
        <f t="shared" si="23"/>
        <v>399.43409316726974</v>
      </c>
      <c r="AU42" s="118">
        <f t="shared" si="23"/>
        <v>399.43409316726974</v>
      </c>
    </row>
    <row r="43" spans="1:47">
      <c r="A43" t="s">
        <v>195</v>
      </c>
      <c r="B43" t="s">
        <v>196</v>
      </c>
      <c r="C43" s="75">
        <f t="shared" ca="1" si="20"/>
        <v>2231.5401417866497</v>
      </c>
      <c r="D43" s="76">
        <f t="shared" ca="1" si="20"/>
        <v>2248.0024310488188</v>
      </c>
      <c r="E43" s="77">
        <f t="shared" ca="1" si="20"/>
        <v>2270.3088043429038</v>
      </c>
      <c r="G43" s="75">
        <f t="shared" ca="1" si="21"/>
        <v>1848.7536935487428</v>
      </c>
      <c r="H43" s="76">
        <f t="shared" ca="1" si="21"/>
        <v>1865.215982810912</v>
      </c>
      <c r="I43" s="77">
        <f t="shared" ca="1" si="21"/>
        <v>1887.522356104997</v>
      </c>
      <c r="J43" s="76"/>
      <c r="K43" s="82">
        <f>Clusters!T43</f>
        <v>2152.4369684286944</v>
      </c>
      <c r="L43" s="113"/>
      <c r="M43" s="114">
        <f t="shared" ca="1" si="22"/>
        <v>79.103173357955271</v>
      </c>
      <c r="N43" s="115">
        <f t="shared" ca="1" si="22"/>
        <v>95.565462620124322</v>
      </c>
      <c r="O43" s="116">
        <f t="shared" ca="1" si="22"/>
        <v>117.87183591420924</v>
      </c>
      <c r="P43" s="115"/>
      <c r="Q43" s="114">
        <f>IF(Q$4="High",OtherCost!$T$20,OtherCost!$T$19)</f>
        <v>5.4142693112445279</v>
      </c>
      <c r="R43" s="115">
        <f t="shared" si="11"/>
        <v>9.5014617912169186</v>
      </c>
      <c r="S43" s="116">
        <f>IF(S$4="High",OtherCost!$T$20,OtherCost!$T$19)</f>
        <v>13.588654271189307</v>
      </c>
      <c r="T43" s="115"/>
      <c r="U43" s="114">
        <f>IF(U$4="High",OtherCost!$P$20,OtherCost!$P$19)</f>
        <v>0.48466080270705936</v>
      </c>
      <c r="V43" s="115">
        <f t="shared" si="12"/>
        <v>0.82750556769630201</v>
      </c>
      <c r="W43" s="116">
        <f>IF(W$4="High",OtherCost!$P$20,OtherCost!$P$19)</f>
        <v>1.1703503326855447</v>
      </c>
      <c r="X43" s="115"/>
      <c r="Y43" s="114">
        <v>0</v>
      </c>
      <c r="Z43" s="117">
        <v>0</v>
      </c>
      <c r="AA43" s="116">
        <v>0</v>
      </c>
      <c r="AB43" s="115"/>
      <c r="AC43" s="114">
        <f ca="1">IF(AC$4="High",OtherCost!$F$9,OtherCost!$F$8)</f>
        <v>1.2615324426464747</v>
      </c>
      <c r="AD43" s="117">
        <f t="shared" ca="1" si="13"/>
        <v>1.6056163960221665</v>
      </c>
      <c r="AE43" s="116">
        <f ca="1">IF(AE$4="High",OtherCost!$F$9,OtherCost!$F$8)</f>
        <v>1.9497003493978582</v>
      </c>
      <c r="AF43" s="115"/>
      <c r="AG43" s="115">
        <v>4.8538641667281697</v>
      </c>
      <c r="AH43" s="115">
        <v>4.8538641667281697</v>
      </c>
      <c r="AI43" s="115">
        <v>4.8538641667281697</v>
      </c>
      <c r="AJ43" s="115"/>
      <c r="AK43" s="115">
        <f>Clusters!AD43</f>
        <v>55.400678570797318</v>
      </c>
      <c r="AL43" s="115">
        <f t="shared" si="14"/>
        <v>55.400678570797318</v>
      </c>
      <c r="AM43" s="115">
        <f t="shared" si="14"/>
        <v>55.400678570797318</v>
      </c>
      <c r="AN43" s="115"/>
      <c r="AO43" s="114">
        <f t="shared" si="8"/>
        <v>11.688168063831725</v>
      </c>
      <c r="AP43" s="117">
        <f>Clusters!AF43</f>
        <v>23.37633612766345</v>
      </c>
      <c r="AQ43" s="118">
        <f t="shared" si="9"/>
        <v>40.908588223411037</v>
      </c>
      <c r="AR43" s="117"/>
      <c r="AS43" s="114">
        <f>Clusters!AH43</f>
        <v>382.78644823790694</v>
      </c>
      <c r="AT43" s="117">
        <f t="shared" si="23"/>
        <v>382.78644823790694</v>
      </c>
      <c r="AU43" s="118">
        <f t="shared" si="23"/>
        <v>382.78644823790694</v>
      </c>
    </row>
    <row r="44" spans="1:47">
      <c r="A44" t="s">
        <v>199</v>
      </c>
      <c r="B44" t="s">
        <v>200</v>
      </c>
      <c r="C44" s="75">
        <f t="shared" ca="1" si="20"/>
        <v>2152.7374133275935</v>
      </c>
      <c r="D44" s="76">
        <f t="shared" ca="1" si="20"/>
        <v>2168.6648754360831</v>
      </c>
      <c r="E44" s="77">
        <f t="shared" ca="1" si="20"/>
        <v>2190.1690079996497</v>
      </c>
      <c r="G44" s="75">
        <f t="shared" ca="1" si="21"/>
        <v>1712.7426890998975</v>
      </c>
      <c r="H44" s="76">
        <f t="shared" ca="1" si="21"/>
        <v>1728.6701512083871</v>
      </c>
      <c r="I44" s="77">
        <f t="shared" ca="1" si="21"/>
        <v>1750.1742837719537</v>
      </c>
      <c r="J44" s="76"/>
      <c r="K44" s="82">
        <f>Clusters!T44</f>
        <v>2073.6494416039495</v>
      </c>
      <c r="L44" s="113"/>
      <c r="M44" s="114">
        <f t="shared" ca="1" si="22"/>
        <v>79.087971723643705</v>
      </c>
      <c r="N44" s="115">
        <f t="shared" ca="1" si="22"/>
        <v>95.015433832133738</v>
      </c>
      <c r="O44" s="116">
        <f t="shared" ca="1" si="22"/>
        <v>116.51956639570012</v>
      </c>
      <c r="P44" s="115"/>
      <c r="Q44" s="114">
        <f>IF(Q$4="High",OtherCost!$T$20,OtherCost!$T$19)</f>
        <v>5.4142693112445279</v>
      </c>
      <c r="R44" s="115">
        <f t="shared" si="11"/>
        <v>9.5014617912169186</v>
      </c>
      <c r="S44" s="116">
        <f>IF(S$4="High",OtherCost!$T$20,OtherCost!$T$19)</f>
        <v>13.588654271189307</v>
      </c>
      <c r="T44" s="115"/>
      <c r="U44" s="114">
        <f>IF(U$4="High",OtherCost!$P$20,OtherCost!$P$19)</f>
        <v>0.48466080270705936</v>
      </c>
      <c r="V44" s="115">
        <f t="shared" si="12"/>
        <v>0.82750556769630201</v>
      </c>
      <c r="W44" s="116">
        <f>IF(W$4="High",OtherCost!$P$20,OtherCost!$P$19)</f>
        <v>1.1703503326855447</v>
      </c>
      <c r="X44" s="115"/>
      <c r="Y44" s="114">
        <v>0</v>
      </c>
      <c r="Z44" s="117">
        <v>0</v>
      </c>
      <c r="AA44" s="116">
        <v>0</v>
      </c>
      <c r="AB44" s="115"/>
      <c r="AC44" s="114">
        <f ca="1">IF(AC$4="High",OtherCost!$F$9,OtherCost!$F$8)</f>
        <v>1.2615324426464747</v>
      </c>
      <c r="AD44" s="117">
        <f t="shared" ca="1" si="13"/>
        <v>1.6056163960221665</v>
      </c>
      <c r="AE44" s="116">
        <f ca="1">IF(AE$4="High",OtherCost!$F$9,OtherCost!$F$8)</f>
        <v>1.9497003493978582</v>
      </c>
      <c r="AF44" s="115"/>
      <c r="AG44" s="115">
        <v>4.8538641667281697</v>
      </c>
      <c r="AH44" s="115">
        <v>4.8538641667281697</v>
      </c>
      <c r="AI44" s="115">
        <v>4.8538641667281697</v>
      </c>
      <c r="AJ44" s="115"/>
      <c r="AK44" s="115">
        <f>Clusters!AD44</f>
        <v>55.92030409016477</v>
      </c>
      <c r="AL44" s="115">
        <f t="shared" si="14"/>
        <v>55.92030409016477</v>
      </c>
      <c r="AM44" s="115">
        <f t="shared" si="14"/>
        <v>55.92030409016477</v>
      </c>
      <c r="AN44" s="115"/>
      <c r="AO44" s="114">
        <f t="shared" si="8"/>
        <v>11.153340910152707</v>
      </c>
      <c r="AP44" s="117">
        <f>Clusters!AF44</f>
        <v>22.306681820305414</v>
      </c>
      <c r="AQ44" s="118">
        <f t="shared" si="9"/>
        <v>39.036693185534475</v>
      </c>
      <c r="AR44" s="117"/>
      <c r="AS44" s="114">
        <f>Clusters!AH44</f>
        <v>439.99472422769605</v>
      </c>
      <c r="AT44" s="117">
        <f t="shared" si="23"/>
        <v>439.99472422769605</v>
      </c>
      <c r="AU44" s="118">
        <f t="shared" si="23"/>
        <v>439.99472422769605</v>
      </c>
    </row>
    <row r="45" spans="1:47">
      <c r="A45" t="s">
        <v>203</v>
      </c>
      <c r="B45" t="s">
        <v>204</v>
      </c>
      <c r="C45" s="75">
        <f t="shared" ca="1" si="20"/>
        <v>2245.6706279977698</v>
      </c>
      <c r="D45" s="76">
        <f t="shared" ca="1" si="20"/>
        <v>2262.7059598273577</v>
      </c>
      <c r="E45" s="77">
        <f t="shared" ca="1" si="20"/>
        <v>2285.8718969725714</v>
      </c>
      <c r="G45" s="75">
        <f t="shared" ca="1" si="21"/>
        <v>1840.5548955980964</v>
      </c>
      <c r="H45" s="76">
        <f t="shared" ca="1" si="21"/>
        <v>1857.5902274276843</v>
      </c>
      <c r="I45" s="77">
        <f t="shared" ca="1" si="21"/>
        <v>1880.7561645728981</v>
      </c>
      <c r="J45" s="76"/>
      <c r="K45" s="82">
        <f>Clusters!T45</f>
        <v>2166.2060269713979</v>
      </c>
      <c r="L45" s="113"/>
      <c r="M45" s="114">
        <f t="shared" ca="1" si="22"/>
        <v>79.464601026371611</v>
      </c>
      <c r="N45" s="115">
        <f t="shared" ca="1" si="22"/>
        <v>96.49993285595977</v>
      </c>
      <c r="O45" s="116">
        <f t="shared" ca="1" si="22"/>
        <v>119.66587000117335</v>
      </c>
      <c r="P45" s="115"/>
      <c r="Q45" s="114">
        <f>IF(Q$4="High",OtherCost!$T$20,OtherCost!$T$19)</f>
        <v>5.4142693112445279</v>
      </c>
      <c r="R45" s="115">
        <f t="shared" si="11"/>
        <v>9.5014617912169186</v>
      </c>
      <c r="S45" s="116">
        <f>IF(S$4="High",OtherCost!$T$20,OtherCost!$T$19)</f>
        <v>13.588654271189307</v>
      </c>
      <c r="T45" s="115"/>
      <c r="U45" s="114">
        <f>IF(U$4="High",OtherCost!$P$20,OtherCost!$P$19)</f>
        <v>0.48466080270705936</v>
      </c>
      <c r="V45" s="115">
        <f t="shared" si="12"/>
        <v>0.82750556769630201</v>
      </c>
      <c r="W45" s="116">
        <f>IF(W$4="High",OtherCost!$P$20,OtherCost!$P$19)</f>
        <v>1.1703503326855447</v>
      </c>
      <c r="X45" s="115"/>
      <c r="Y45" s="114">
        <v>0</v>
      </c>
      <c r="Z45" s="117">
        <v>0</v>
      </c>
      <c r="AA45" s="116">
        <v>0</v>
      </c>
      <c r="AB45" s="115"/>
      <c r="AC45" s="114">
        <f ca="1">IF(AC$4="High",OtherCost!$F$9,OtherCost!$F$8)</f>
        <v>1.2615324426464747</v>
      </c>
      <c r="AD45" s="117">
        <f t="shared" ca="1" si="13"/>
        <v>1.6056163960221665</v>
      </c>
      <c r="AE45" s="116">
        <f ca="1">IF(AE$4="High",OtherCost!$F$9,OtherCost!$F$8)</f>
        <v>1.9497003493978582</v>
      </c>
      <c r="AF45" s="115"/>
      <c r="AG45" s="115">
        <v>4.8538641667281697</v>
      </c>
      <c r="AH45" s="115">
        <v>4.8538641667281697</v>
      </c>
      <c r="AI45" s="115">
        <v>4.8538641667281697</v>
      </c>
      <c r="AJ45" s="115"/>
      <c r="AK45" s="115">
        <f>Clusters!AD45</f>
        <v>55.189063671794528</v>
      </c>
      <c r="AL45" s="115">
        <f t="shared" si="14"/>
        <v>55.189063671794528</v>
      </c>
      <c r="AM45" s="115">
        <f t="shared" si="14"/>
        <v>55.189063671794528</v>
      </c>
      <c r="AN45" s="115"/>
      <c r="AO45" s="114">
        <f t="shared" si="8"/>
        <v>12.261210631250842</v>
      </c>
      <c r="AP45" s="117">
        <f>Clusters!AF45</f>
        <v>24.522421262501684</v>
      </c>
      <c r="AQ45" s="118">
        <f t="shared" si="9"/>
        <v>42.914237209377944</v>
      </c>
      <c r="AR45" s="117"/>
      <c r="AS45" s="114">
        <f>Clusters!AH45</f>
        <v>405.11573239967333</v>
      </c>
      <c r="AT45" s="117">
        <f t="shared" si="23"/>
        <v>405.11573239967333</v>
      </c>
      <c r="AU45" s="118">
        <f t="shared" si="23"/>
        <v>405.11573239967333</v>
      </c>
    </row>
    <row r="46" spans="1:47">
      <c r="A46" t="s">
        <v>206</v>
      </c>
      <c r="B46" t="s">
        <v>207</v>
      </c>
      <c r="C46" s="75">
        <f t="shared" ca="1" si="20"/>
        <v>2220.0878019284542</v>
      </c>
      <c r="D46" s="76">
        <f t="shared" ca="1" si="20"/>
        <v>2236.9395979486612</v>
      </c>
      <c r="E46" s="77">
        <f t="shared" ca="1" si="20"/>
        <v>2259.8302313798026</v>
      </c>
      <c r="G46" s="75">
        <f t="shared" ca="1" si="21"/>
        <v>1834.3280700282903</v>
      </c>
      <c r="H46" s="76">
        <f t="shared" ca="1" si="21"/>
        <v>1851.1798660484974</v>
      </c>
      <c r="I46" s="77">
        <f t="shared" ca="1" si="21"/>
        <v>1874.0704994796388</v>
      </c>
      <c r="J46" s="76"/>
      <c r="K46" s="82">
        <f>Clusters!T46</f>
        <v>2141.9736430839525</v>
      </c>
      <c r="L46" s="113"/>
      <c r="M46" s="114">
        <f t="shared" ca="1" si="22"/>
        <v>78.114158844501787</v>
      </c>
      <c r="N46" s="115">
        <f t="shared" ca="1" si="22"/>
        <v>94.965954864708578</v>
      </c>
      <c r="O46" s="116">
        <f t="shared" ca="1" si="22"/>
        <v>117.85658829585009</v>
      </c>
      <c r="P46" s="115"/>
      <c r="Q46" s="114">
        <f>IF(Q$4="High",OtherCost!$T$20,OtherCost!$T$19)</f>
        <v>5.4142693112445279</v>
      </c>
      <c r="R46" s="115">
        <f t="shared" si="11"/>
        <v>9.5014617912169186</v>
      </c>
      <c r="S46" s="116">
        <f>IF(S$4="High",OtherCost!$T$20,OtherCost!$T$19)</f>
        <v>13.588654271189307</v>
      </c>
      <c r="T46" s="115"/>
      <c r="U46" s="114">
        <f>IF(U$4="High",OtherCost!$P$20,OtherCost!$P$19)</f>
        <v>0.48466080270705936</v>
      </c>
      <c r="V46" s="115">
        <f t="shared" si="12"/>
        <v>0.82750556769630201</v>
      </c>
      <c r="W46" s="116">
        <f>IF(W$4="High",OtherCost!$P$20,OtherCost!$P$19)</f>
        <v>1.1703503326855447</v>
      </c>
      <c r="X46" s="115"/>
      <c r="Y46" s="114">
        <v>0</v>
      </c>
      <c r="Z46" s="117">
        <v>0</v>
      </c>
      <c r="AA46" s="116">
        <v>0</v>
      </c>
      <c r="AB46" s="115"/>
      <c r="AC46" s="114">
        <f ca="1">IF(AC$4="High",OtherCost!$F$9,OtherCost!$F$8)</f>
        <v>1.2615324426464747</v>
      </c>
      <c r="AD46" s="117">
        <f t="shared" ca="1" si="13"/>
        <v>1.6056163960221665</v>
      </c>
      <c r="AE46" s="116">
        <f ca="1">IF(AE$4="High",OtherCost!$F$9,OtherCost!$F$8)</f>
        <v>1.9497003493978582</v>
      </c>
      <c r="AF46" s="115"/>
      <c r="AG46" s="115">
        <v>4.8538641667281697</v>
      </c>
      <c r="AH46" s="115">
        <v>4.8538641667281697</v>
      </c>
      <c r="AI46" s="115">
        <v>4.8538641667281697</v>
      </c>
      <c r="AJ46" s="115"/>
      <c r="AK46" s="115">
        <f>Clusters!AD46</f>
        <v>54.022157299306087</v>
      </c>
      <c r="AL46" s="115">
        <f t="shared" si="14"/>
        <v>54.022157299306087</v>
      </c>
      <c r="AM46" s="115">
        <f t="shared" si="14"/>
        <v>54.022157299306087</v>
      </c>
      <c r="AN46" s="115"/>
      <c r="AO46" s="114">
        <f t="shared" si="8"/>
        <v>12.077674821869467</v>
      </c>
      <c r="AP46" s="117">
        <f>Clusters!AF46</f>
        <v>24.155349643738933</v>
      </c>
      <c r="AQ46" s="118">
        <f t="shared" si="9"/>
        <v>42.271861876543134</v>
      </c>
      <c r="AR46" s="117"/>
      <c r="AS46" s="114">
        <f>Clusters!AH46</f>
        <v>385.75973190016379</v>
      </c>
      <c r="AT46" s="117">
        <f t="shared" si="23"/>
        <v>385.75973190016379</v>
      </c>
      <c r="AU46" s="118">
        <f t="shared" si="23"/>
        <v>385.75973190016379</v>
      </c>
    </row>
    <row r="47" spans="1:47">
      <c r="A47" t="s">
        <v>209</v>
      </c>
      <c r="B47" t="s">
        <v>210</v>
      </c>
      <c r="C47" s="75">
        <f t="shared" ca="1" si="20"/>
        <v>2125.5913692775807</v>
      </c>
      <c r="D47" s="76">
        <f t="shared" ca="1" si="20"/>
        <v>2147.7524777855765</v>
      </c>
      <c r="E47" s="77">
        <f t="shared" ca="1" si="20"/>
        <v>2178.6070799484014</v>
      </c>
      <c r="G47" s="75">
        <f t="shared" ca="1" si="21"/>
        <v>1766.484681728713</v>
      </c>
      <c r="H47" s="76">
        <f t="shared" ca="1" si="21"/>
        <v>1788.6457902367088</v>
      </c>
      <c r="I47" s="77">
        <f t="shared" ca="1" si="21"/>
        <v>1819.5003923995337</v>
      </c>
      <c r="J47" s="76"/>
      <c r="K47" s="82">
        <f>Clusters!T47</f>
        <v>2044.4933921736658</v>
      </c>
      <c r="L47" s="113"/>
      <c r="M47" s="114">
        <f t="shared" ca="1" si="22"/>
        <v>81.097977103914758</v>
      </c>
      <c r="N47" s="115">
        <f t="shared" ca="1" si="22"/>
        <v>103.25908561191062</v>
      </c>
      <c r="O47" s="116">
        <f t="shared" ca="1" si="22"/>
        <v>134.11368777473575</v>
      </c>
      <c r="P47" s="115"/>
      <c r="Q47" s="114">
        <f>IF(Q$4="High",OtherCost!$T$20,OtherCost!$T$19)</f>
        <v>5.4142693112445279</v>
      </c>
      <c r="R47" s="115">
        <f t="shared" si="11"/>
        <v>9.5014617912169186</v>
      </c>
      <c r="S47" s="116">
        <f>IF(S$4="High",OtherCost!$T$20,OtherCost!$T$19)</f>
        <v>13.588654271189307</v>
      </c>
      <c r="T47" s="115"/>
      <c r="U47" s="114">
        <f>IF(U$4="High",OtherCost!$P$20,OtherCost!$P$19)</f>
        <v>0.48466080270705936</v>
      </c>
      <c r="V47" s="115">
        <f t="shared" si="12"/>
        <v>0.82750556769630201</v>
      </c>
      <c r="W47" s="116">
        <f>IF(W$4="High",OtherCost!$P$20,OtherCost!$P$19)</f>
        <v>1.1703503326855447</v>
      </c>
      <c r="X47" s="115"/>
      <c r="Y47" s="114">
        <v>0</v>
      </c>
      <c r="Z47" s="117">
        <v>0</v>
      </c>
      <c r="AA47" s="116">
        <v>0</v>
      </c>
      <c r="AB47" s="115"/>
      <c r="AC47" s="114">
        <f ca="1">IF(AC$4="High",OtherCost!$F$9,OtherCost!$F$8)</f>
        <v>1.2615324426464747</v>
      </c>
      <c r="AD47" s="117">
        <f t="shared" ca="1" si="13"/>
        <v>1.6056163960221665</v>
      </c>
      <c r="AE47" s="116">
        <f ca="1">IF(AE$4="High",OtherCost!$F$9,OtherCost!$F$8)</f>
        <v>1.9497003493978582</v>
      </c>
      <c r="AF47" s="115"/>
      <c r="AG47" s="115">
        <v>4.8538641667281697</v>
      </c>
      <c r="AH47" s="115">
        <v>4.8538641667281697</v>
      </c>
      <c r="AI47" s="115">
        <v>4.8538641667281697</v>
      </c>
      <c r="AJ47" s="115"/>
      <c r="AK47" s="115">
        <f>Clusters!AD47</f>
        <v>51.696663070929986</v>
      </c>
      <c r="AL47" s="115">
        <f t="shared" si="14"/>
        <v>51.696663070929986</v>
      </c>
      <c r="AM47" s="115">
        <f t="shared" si="14"/>
        <v>51.696663070929986</v>
      </c>
      <c r="AN47" s="115"/>
      <c r="AO47" s="114">
        <f t="shared" si="8"/>
        <v>17.386987309658537</v>
      </c>
      <c r="AP47" s="117">
        <f>Clusters!AF47</f>
        <v>34.773974619317073</v>
      </c>
      <c r="AQ47" s="118">
        <f t="shared" si="9"/>
        <v>60.854455583804878</v>
      </c>
      <c r="AR47" s="117"/>
      <c r="AS47" s="114">
        <f>Clusters!AH47</f>
        <v>359.10668754886774</v>
      </c>
      <c r="AT47" s="117">
        <f t="shared" si="23"/>
        <v>359.10668754886774</v>
      </c>
      <c r="AU47" s="118">
        <f t="shared" si="23"/>
        <v>359.10668754886774</v>
      </c>
    </row>
    <row r="48" spans="1:47">
      <c r="A48" t="s">
        <v>212</v>
      </c>
      <c r="B48" t="s">
        <v>213</v>
      </c>
      <c r="C48" s="75">
        <f t="shared" ca="1" si="20"/>
        <v>2239.9761412483867</v>
      </c>
      <c r="D48" s="76">
        <f t="shared" ca="1" si="20"/>
        <v>2256.8993780446999</v>
      </c>
      <c r="E48" s="77">
        <f t="shared" ca="1" si="20"/>
        <v>2279.8971726400009</v>
      </c>
      <c r="G48" s="75">
        <f t="shared" ca="1" si="21"/>
        <v>1849.0796567107056</v>
      </c>
      <c r="H48" s="76">
        <f t="shared" ca="1" si="21"/>
        <v>1866.0028935070188</v>
      </c>
      <c r="I48" s="77">
        <f t="shared" ca="1" si="21"/>
        <v>1889.0006881023198</v>
      </c>
      <c r="J48" s="76"/>
      <c r="K48" s="82">
        <f>Clusters!T48</f>
        <v>2160.6125728321285</v>
      </c>
      <c r="L48" s="113"/>
      <c r="M48" s="114">
        <f t="shared" ca="1" si="22"/>
        <v>79.363568416258161</v>
      </c>
      <c r="N48" s="115">
        <f t="shared" ca="1" si="22"/>
        <v>96.286805212571394</v>
      </c>
      <c r="O48" s="116">
        <f t="shared" ca="1" si="22"/>
        <v>119.28459980787255</v>
      </c>
      <c r="P48" s="115"/>
      <c r="Q48" s="114">
        <f>IF(Q$4="High",OtherCost!$T$20,OtherCost!$T$19)</f>
        <v>5.4142693112445279</v>
      </c>
      <c r="R48" s="115">
        <f t="shared" si="11"/>
        <v>9.5014617912169186</v>
      </c>
      <c r="S48" s="116">
        <f>IF(S$4="High",OtherCost!$T$20,OtherCost!$T$19)</f>
        <v>13.588654271189307</v>
      </c>
      <c r="T48" s="115"/>
      <c r="U48" s="114">
        <f>IF(U$4="High",OtherCost!$P$20,OtherCost!$P$19)</f>
        <v>0.48466080270705936</v>
      </c>
      <c r="V48" s="115">
        <f t="shared" si="12"/>
        <v>0.82750556769630201</v>
      </c>
      <c r="W48" s="116">
        <f>IF(W$4="High",OtherCost!$P$20,OtherCost!$P$19)</f>
        <v>1.1703503326855447</v>
      </c>
      <c r="X48" s="115"/>
      <c r="Y48" s="114">
        <v>0</v>
      </c>
      <c r="Z48" s="117">
        <v>0</v>
      </c>
      <c r="AA48" s="116">
        <v>0</v>
      </c>
      <c r="AB48" s="115"/>
      <c r="AC48" s="114">
        <f ca="1">IF(AC$4="High",OtherCost!$F$9,OtherCost!$F$8)</f>
        <v>1.2615324426464747</v>
      </c>
      <c r="AD48" s="117">
        <f t="shared" ca="1" si="13"/>
        <v>1.6056163960221665</v>
      </c>
      <c r="AE48" s="116">
        <f ca="1">IF(AE$4="High",OtherCost!$F$9,OtherCost!$F$8)</f>
        <v>1.9497003493978582</v>
      </c>
      <c r="AF48" s="115"/>
      <c r="AG48" s="115">
        <v>4.8538641667281697</v>
      </c>
      <c r="AH48" s="115">
        <v>4.8538641667281697</v>
      </c>
      <c r="AI48" s="115">
        <v>4.8538641667281697</v>
      </c>
      <c r="AJ48" s="115"/>
      <c r="AK48" s="115">
        <f>Clusters!AD48</f>
        <v>55.200126094956033</v>
      </c>
      <c r="AL48" s="115">
        <f t="shared" si="14"/>
        <v>55.200126094956033</v>
      </c>
      <c r="AM48" s="115">
        <f t="shared" si="14"/>
        <v>55.200126094956033</v>
      </c>
      <c r="AN48" s="115"/>
      <c r="AO48" s="114">
        <f t="shared" si="8"/>
        <v>12.149115597975898</v>
      </c>
      <c r="AP48" s="117">
        <f>Clusters!AF48</f>
        <v>24.298231195951796</v>
      </c>
      <c r="AQ48" s="118">
        <f t="shared" si="9"/>
        <v>42.521904592915647</v>
      </c>
      <c r="AR48" s="117"/>
      <c r="AS48" s="114">
        <f>Clusters!AH48</f>
        <v>390.89648453768103</v>
      </c>
      <c r="AT48" s="117">
        <f t="shared" si="23"/>
        <v>390.89648453768103</v>
      </c>
      <c r="AU48" s="118">
        <f t="shared" si="23"/>
        <v>390.89648453768103</v>
      </c>
    </row>
    <row r="49" spans="1:47">
      <c r="A49" t="s">
        <v>215</v>
      </c>
      <c r="B49" t="s">
        <v>216</v>
      </c>
      <c r="C49" s="75">
        <f t="shared" ca="1" si="20"/>
        <v>2238.9213532404119</v>
      </c>
      <c r="D49" s="76">
        <f t="shared" ca="1" si="20"/>
        <v>2257.2734523583413</v>
      </c>
      <c r="E49" s="77">
        <f t="shared" ca="1" si="20"/>
        <v>2282.4145404360665</v>
      </c>
      <c r="G49" s="75">
        <f t="shared" ca="1" si="21"/>
        <v>1863.6113300163074</v>
      </c>
      <c r="H49" s="76">
        <f t="shared" ca="1" si="21"/>
        <v>1881.9634291342368</v>
      </c>
      <c r="I49" s="77">
        <f t="shared" ca="1" si="21"/>
        <v>1907.104517211962</v>
      </c>
      <c r="J49" s="76"/>
      <c r="K49" s="82">
        <f>Clusters!T49</f>
        <v>2159.3606493336847</v>
      </c>
      <c r="L49" s="113"/>
      <c r="M49" s="114">
        <f t="shared" ca="1" si="22"/>
        <v>79.560703906727113</v>
      </c>
      <c r="N49" s="115">
        <f t="shared" ca="1" si="22"/>
        <v>97.912803024656498</v>
      </c>
      <c r="O49" s="116">
        <f t="shared" ca="1" si="22"/>
        <v>123.05389110238191</v>
      </c>
      <c r="P49" s="115"/>
      <c r="Q49" s="114">
        <f>IF(Q$4="High",OtherCost!$T$20,OtherCost!$T$19)</f>
        <v>5.4142693112445279</v>
      </c>
      <c r="R49" s="115">
        <f t="shared" si="11"/>
        <v>9.5014617912169186</v>
      </c>
      <c r="S49" s="116">
        <f>IF(S$4="High",OtherCost!$T$20,OtherCost!$T$19)</f>
        <v>13.588654271189307</v>
      </c>
      <c r="T49" s="115"/>
      <c r="U49" s="114">
        <f>IF(U$4="High",OtherCost!$P$20,OtherCost!$P$19)</f>
        <v>0.48466080270705936</v>
      </c>
      <c r="V49" s="115">
        <f t="shared" si="12"/>
        <v>0.82750556769630201</v>
      </c>
      <c r="W49" s="116">
        <f>IF(W$4="High",OtherCost!$P$20,OtherCost!$P$19)</f>
        <v>1.1703503326855447</v>
      </c>
      <c r="X49" s="115"/>
      <c r="Y49" s="114">
        <v>0</v>
      </c>
      <c r="Z49" s="117">
        <v>0</v>
      </c>
      <c r="AA49" s="116">
        <v>0</v>
      </c>
      <c r="AB49" s="115"/>
      <c r="AC49" s="114">
        <f ca="1">IF(AC$4="High",OtherCost!$F$9,OtherCost!$F$8)</f>
        <v>1.2615324426464747</v>
      </c>
      <c r="AD49" s="117">
        <f t="shared" ca="1" si="13"/>
        <v>1.6056163960221665</v>
      </c>
      <c r="AE49" s="116">
        <f ca="1">IF(AE$4="High",OtherCost!$F$9,OtherCost!$F$8)</f>
        <v>1.9497003493978582</v>
      </c>
      <c r="AF49" s="115"/>
      <c r="AG49" s="115">
        <v>4.8538641667281697</v>
      </c>
      <c r="AH49" s="115">
        <v>4.8538641667281697</v>
      </c>
      <c r="AI49" s="115">
        <v>4.8538641667281697</v>
      </c>
      <c r="AJ49" s="115"/>
      <c r="AK49" s="115">
        <f>Clusters!AD49</f>
        <v>53.968399263808827</v>
      </c>
      <c r="AL49" s="115">
        <f t="shared" si="14"/>
        <v>53.968399263808827</v>
      </c>
      <c r="AM49" s="115">
        <f t="shared" si="14"/>
        <v>53.968399263808827</v>
      </c>
      <c r="AN49" s="115"/>
      <c r="AO49" s="114">
        <f t="shared" si="8"/>
        <v>13.577977919592058</v>
      </c>
      <c r="AP49" s="117">
        <f>Clusters!AF49</f>
        <v>27.155955839184116</v>
      </c>
      <c r="AQ49" s="118">
        <f t="shared" si="9"/>
        <v>47.522922718572204</v>
      </c>
      <c r="AR49" s="117"/>
      <c r="AS49" s="114">
        <f>Clusters!AH49</f>
        <v>375.31002322410455</v>
      </c>
      <c r="AT49" s="117">
        <f t="shared" si="23"/>
        <v>375.31002322410455</v>
      </c>
      <c r="AU49" s="118">
        <f t="shared" si="23"/>
        <v>375.31002322410455</v>
      </c>
    </row>
    <row r="50" spans="1:47">
      <c r="C50" s="75"/>
      <c r="D50" s="76"/>
      <c r="E50" s="77"/>
      <c r="G50" s="75"/>
      <c r="H50" s="76"/>
      <c r="I50" s="77"/>
      <c r="J50" s="76"/>
      <c r="K50" s="82">
        <f>Clusters!T50</f>
        <v>0</v>
      </c>
      <c r="L50" s="113"/>
      <c r="M50" s="114"/>
      <c r="N50" s="115"/>
      <c r="O50" s="116"/>
      <c r="P50" s="115"/>
      <c r="Q50" s="114"/>
      <c r="R50" s="115"/>
      <c r="S50" s="116"/>
      <c r="T50" s="115"/>
      <c r="U50" s="114"/>
      <c r="V50" s="115"/>
      <c r="W50" s="116"/>
      <c r="X50" s="115"/>
      <c r="Y50" s="114"/>
      <c r="Z50" s="117"/>
      <c r="AA50" s="116"/>
      <c r="AB50" s="115"/>
      <c r="AC50" s="114"/>
      <c r="AD50" s="117"/>
      <c r="AE50" s="116"/>
      <c r="AF50" s="115"/>
      <c r="AG50" s="115"/>
      <c r="AH50" s="115"/>
      <c r="AI50" s="115"/>
      <c r="AJ50" s="115"/>
      <c r="AK50" s="115">
        <f>Clusters!AD50</f>
        <v>0</v>
      </c>
      <c r="AL50" s="115">
        <f t="shared" si="14"/>
        <v>0</v>
      </c>
      <c r="AM50" s="115">
        <f t="shared" si="14"/>
        <v>0</v>
      </c>
      <c r="AN50" s="115"/>
      <c r="AO50" s="114"/>
      <c r="AP50" s="117">
        <f>Clusters!AF50</f>
        <v>0</v>
      </c>
      <c r="AQ50" s="118"/>
      <c r="AR50" s="117"/>
      <c r="AS50" s="114">
        <f>Clusters!AH50</f>
        <v>0</v>
      </c>
      <c r="AT50" s="117">
        <f t="shared" si="23"/>
        <v>0</v>
      </c>
      <c r="AU50" s="118">
        <f t="shared" si="23"/>
        <v>0</v>
      </c>
    </row>
    <row r="51" spans="1:47">
      <c r="A51" t="s">
        <v>219</v>
      </c>
      <c r="B51" t="s">
        <v>220</v>
      </c>
      <c r="C51" s="75">
        <f t="shared" ref="C51:E54" si="24">$K51+M51</f>
        <v>1674.8624529734354</v>
      </c>
      <c r="D51" s="76">
        <f t="shared" si="24"/>
        <v>1724.3214504634848</v>
      </c>
      <c r="E51" s="77">
        <f t="shared" si="24"/>
        <v>1776.3433579555926</v>
      </c>
      <c r="G51" s="75">
        <f t="shared" ref="G51:I54" si="25">C51-AS51</f>
        <v>1674.8624529734354</v>
      </c>
      <c r="H51" s="76">
        <f t="shared" si="25"/>
        <v>1724.3214504634848</v>
      </c>
      <c r="I51" s="77">
        <f t="shared" si="25"/>
        <v>1776.3433579555926</v>
      </c>
      <c r="J51" s="76"/>
      <c r="K51" s="82">
        <f>Clusters!T51</f>
        <v>1463.434431790794</v>
      </c>
      <c r="L51" s="113"/>
      <c r="M51" s="114">
        <f t="shared" ref="M51:O54" si="26">Q51+U51+Y51+AC51+AG51+AK51+AO51</f>
        <v>211.42802118264143</v>
      </c>
      <c r="N51" s="115">
        <f t="shared" si="26"/>
        <v>260.88701867269071</v>
      </c>
      <c r="O51" s="116">
        <f t="shared" si="26"/>
        <v>312.90892616479857</v>
      </c>
      <c r="P51" s="115"/>
      <c r="Q51" s="114">
        <f>IF(Q$4="High",OtherCost!$T$22,OtherCost!$T$21)</f>
        <v>43.369727052561856</v>
      </c>
      <c r="R51" s="115">
        <f t="shared" si="11"/>
        <v>84.616572501239688</v>
      </c>
      <c r="S51" s="116">
        <f>IF(S$4="High",OtherCost!$T$22,OtherCost!$T$21)</f>
        <v>125.86341794991753</v>
      </c>
      <c r="T51" s="115"/>
      <c r="U51" s="114">
        <f>IF(U$4="High",OtherCost!$P$22,OtherCost!$P$21)</f>
        <v>1.6412082665180929</v>
      </c>
      <c r="V51" s="115">
        <f t="shared" si="12"/>
        <v>4.7275403037724439</v>
      </c>
      <c r="W51" s="116">
        <f>IF(W$4="High",OtherCost!$P$22,OtherCost!$P$21)</f>
        <v>7.8138723410267943</v>
      </c>
      <c r="X51" s="115"/>
      <c r="Y51" s="114">
        <f>OtherCost!$K$19</f>
        <v>98.9080354164509</v>
      </c>
      <c r="Z51" s="117">
        <f>OtherCost!$K$19</f>
        <v>98.9080354164509</v>
      </c>
      <c r="AA51" s="116">
        <f>OtherCost!$K$19</f>
        <v>98.9080354164509</v>
      </c>
      <c r="AB51" s="115"/>
      <c r="AC51" s="114">
        <v>0</v>
      </c>
      <c r="AD51" s="117">
        <f t="shared" si="13"/>
        <v>0</v>
      </c>
      <c r="AE51" s="116">
        <v>0</v>
      </c>
      <c r="AF51" s="115"/>
      <c r="AG51" s="115">
        <v>4.8538641667281697</v>
      </c>
      <c r="AH51" s="115">
        <v>4.8538641667281697</v>
      </c>
      <c r="AI51" s="115">
        <v>4.8538641667281697</v>
      </c>
      <c r="AJ51" s="115"/>
      <c r="AK51" s="115">
        <f>Clusters!AD51</f>
        <v>57.529366276265314</v>
      </c>
      <c r="AL51" s="115">
        <f t="shared" si="14"/>
        <v>57.529366276265314</v>
      </c>
      <c r="AM51" s="115">
        <f t="shared" si="14"/>
        <v>57.529366276265314</v>
      </c>
      <c r="AN51" s="115"/>
      <c r="AO51" s="114">
        <f t="shared" si="8"/>
        <v>5.1258200041171049</v>
      </c>
      <c r="AP51" s="117">
        <f>Clusters!AF51</f>
        <v>10.25164000823421</v>
      </c>
      <c r="AQ51" s="118">
        <f t="shared" si="9"/>
        <v>17.940370014409869</v>
      </c>
      <c r="AR51" s="117"/>
      <c r="AS51" s="114">
        <f>Clusters!AH51</f>
        <v>0</v>
      </c>
      <c r="AT51" s="117">
        <f t="shared" si="23"/>
        <v>0</v>
      </c>
      <c r="AU51" s="118">
        <f t="shared" si="23"/>
        <v>0</v>
      </c>
    </row>
    <row r="52" spans="1:47">
      <c r="A52" t="s">
        <v>222</v>
      </c>
      <c r="B52" t="s">
        <v>223</v>
      </c>
      <c r="C52" s="75">
        <f t="shared" si="24"/>
        <v>1688.4233145379026</v>
      </c>
      <c r="D52" s="76">
        <f t="shared" si="24"/>
        <v>1737.9814037968604</v>
      </c>
      <c r="E52" s="77">
        <f t="shared" si="24"/>
        <v>1790.1519489423308</v>
      </c>
      <c r="G52" s="75">
        <f t="shared" si="25"/>
        <v>1688.4233145379026</v>
      </c>
      <c r="H52" s="76">
        <f t="shared" si="25"/>
        <v>1737.9814037968604</v>
      </c>
      <c r="I52" s="77">
        <f t="shared" si="25"/>
        <v>1790.1519489423308</v>
      </c>
      <c r="J52" s="76"/>
      <c r="K52" s="82">
        <f>Clusters!T52</f>
        <v>1476.3846288327165</v>
      </c>
      <c r="L52" s="113"/>
      <c r="M52" s="114">
        <f t="shared" si="26"/>
        <v>212.03868570518603</v>
      </c>
      <c r="N52" s="115">
        <f t="shared" si="26"/>
        <v>261.59677496414378</v>
      </c>
      <c r="O52" s="116">
        <f t="shared" si="26"/>
        <v>313.76732010961439</v>
      </c>
      <c r="P52" s="115"/>
      <c r="Q52" s="114">
        <f>IF(Q$4="High",OtherCost!$T$22,OtherCost!$T$21)</f>
        <v>43.369727052561856</v>
      </c>
      <c r="R52" s="115">
        <f t="shared" si="11"/>
        <v>84.616572501239688</v>
      </c>
      <c r="S52" s="116">
        <f>IF(S$4="High",OtherCost!$T$22,OtherCost!$T$21)</f>
        <v>125.86341794991753</v>
      </c>
      <c r="T52" s="115"/>
      <c r="U52" s="114">
        <f>IF(U$4="High",OtherCost!$P$22,OtherCost!$P$21)</f>
        <v>1.6412082665180929</v>
      </c>
      <c r="V52" s="115">
        <f t="shared" si="12"/>
        <v>4.7275403037724439</v>
      </c>
      <c r="W52" s="116">
        <f>IF(W$4="High",OtherCost!$P$22,OtherCost!$P$21)</f>
        <v>7.8138723410267943</v>
      </c>
      <c r="X52" s="115"/>
      <c r="Y52" s="114">
        <f>OtherCost!$K$19</f>
        <v>98.9080354164509</v>
      </c>
      <c r="Z52" s="117">
        <f>OtherCost!$K$19</f>
        <v>98.9080354164509</v>
      </c>
      <c r="AA52" s="116">
        <f>OtherCost!$K$19</f>
        <v>98.9080354164509</v>
      </c>
      <c r="AB52" s="115"/>
      <c r="AC52" s="114">
        <v>0</v>
      </c>
      <c r="AD52" s="117">
        <f t="shared" si="13"/>
        <v>0</v>
      </c>
      <c r="AE52" s="116">
        <v>0</v>
      </c>
      <c r="AF52" s="115"/>
      <c r="AG52" s="115">
        <v>4.8538641667281697</v>
      </c>
      <c r="AH52" s="115">
        <v>4.8538641667281697</v>
      </c>
      <c r="AI52" s="115">
        <v>4.8538641667281697</v>
      </c>
      <c r="AJ52" s="115"/>
      <c r="AK52" s="115">
        <f>Clusters!AD52</f>
        <v>58.040939029901402</v>
      </c>
      <c r="AL52" s="115">
        <f t="shared" si="14"/>
        <v>58.040939029901402</v>
      </c>
      <c r="AM52" s="115">
        <f t="shared" si="14"/>
        <v>58.040939029901402</v>
      </c>
      <c r="AN52" s="115"/>
      <c r="AO52" s="114">
        <f t="shared" si="8"/>
        <v>5.2249117730256058</v>
      </c>
      <c r="AP52" s="117">
        <f>Clusters!AF52</f>
        <v>10.449823546051212</v>
      </c>
      <c r="AQ52" s="118">
        <f t="shared" si="9"/>
        <v>18.287191205589622</v>
      </c>
      <c r="AR52" s="117"/>
      <c r="AS52" s="114">
        <f>Clusters!AH52</f>
        <v>0</v>
      </c>
      <c r="AT52" s="117">
        <f t="shared" si="23"/>
        <v>0</v>
      </c>
      <c r="AU52" s="118">
        <f t="shared" si="23"/>
        <v>0</v>
      </c>
    </row>
    <row r="53" spans="1:47">
      <c r="A53" t="s">
        <v>225</v>
      </c>
      <c r="B53" t="s">
        <v>226</v>
      </c>
      <c r="C53" s="75">
        <f t="shared" si="24"/>
        <v>1690.4828050710776</v>
      </c>
      <c r="D53" s="76">
        <f t="shared" si="24"/>
        <v>1740.0320696947335</v>
      </c>
      <c r="E53" s="77">
        <f t="shared" si="24"/>
        <v>1792.1893778872513</v>
      </c>
      <c r="G53" s="75">
        <f t="shared" si="25"/>
        <v>1690.4828050710776</v>
      </c>
      <c r="H53" s="76">
        <f t="shared" si="25"/>
        <v>1740.0320696947335</v>
      </c>
      <c r="I53" s="77">
        <f t="shared" si="25"/>
        <v>1792.1893778872513</v>
      </c>
      <c r="J53" s="76"/>
      <c r="K53" s="82">
        <f>Clusters!T53</f>
        <v>1478.4486992952902</v>
      </c>
      <c r="L53" s="113"/>
      <c r="M53" s="114">
        <f t="shared" si="26"/>
        <v>212.0341057757874</v>
      </c>
      <c r="N53" s="115">
        <f t="shared" si="26"/>
        <v>261.58337039944325</v>
      </c>
      <c r="O53" s="116">
        <f t="shared" si="26"/>
        <v>313.740678591961</v>
      </c>
      <c r="P53" s="115"/>
      <c r="Q53" s="114">
        <f>IF(Q$4="High",OtherCost!$T$22,OtherCost!$T$21)</f>
        <v>43.369727052561856</v>
      </c>
      <c r="R53" s="115">
        <f t="shared" si="11"/>
        <v>84.616572501239688</v>
      </c>
      <c r="S53" s="116">
        <f>IF(S$4="High",OtherCost!$T$22,OtherCost!$T$21)</f>
        <v>125.86341794991753</v>
      </c>
      <c r="T53" s="115"/>
      <c r="U53" s="114">
        <f>IF(U$4="High",OtherCost!$P$22,OtherCost!$P$21)</f>
        <v>1.6412082665180929</v>
      </c>
      <c r="V53" s="115">
        <f t="shared" si="12"/>
        <v>4.7275403037724439</v>
      </c>
      <c r="W53" s="116">
        <f>IF(W$4="High",OtherCost!$P$22,OtherCost!$P$21)</f>
        <v>7.8138723410267943</v>
      </c>
      <c r="X53" s="115"/>
      <c r="Y53" s="114">
        <f>OtherCost!$K$19</f>
        <v>98.9080354164509</v>
      </c>
      <c r="Z53" s="117">
        <f>OtherCost!$K$19</f>
        <v>98.9080354164509</v>
      </c>
      <c r="AA53" s="116">
        <f>OtherCost!$K$19</f>
        <v>98.9080354164509</v>
      </c>
      <c r="AB53" s="115"/>
      <c r="AC53" s="114">
        <v>0</v>
      </c>
      <c r="AD53" s="117">
        <f t="shared" si="13"/>
        <v>0</v>
      </c>
      <c r="AE53" s="116">
        <v>0</v>
      </c>
      <c r="AF53" s="115"/>
      <c r="AG53" s="115">
        <v>4.8538641667281697</v>
      </c>
      <c r="AH53" s="115">
        <v>4.8538641667281697</v>
      </c>
      <c r="AI53" s="115">
        <v>4.8538641667281697</v>
      </c>
      <c r="AJ53" s="115"/>
      <c r="AK53" s="115">
        <f>Clusters!AD53</f>
        <v>58.045183735804741</v>
      </c>
      <c r="AL53" s="115">
        <f t="shared" si="14"/>
        <v>58.045183735804741</v>
      </c>
      <c r="AM53" s="115">
        <f t="shared" si="14"/>
        <v>58.045183735804741</v>
      </c>
      <c r="AN53" s="115"/>
      <c r="AO53" s="114">
        <f t="shared" si="8"/>
        <v>5.2160871377236706</v>
      </c>
      <c r="AP53" s="117">
        <f>Clusters!AF53</f>
        <v>10.432174275447341</v>
      </c>
      <c r="AQ53" s="118">
        <f t="shared" si="9"/>
        <v>18.256304982032848</v>
      </c>
      <c r="AR53" s="117"/>
      <c r="AS53" s="114">
        <f>Clusters!AH53</f>
        <v>0</v>
      </c>
      <c r="AT53" s="117">
        <f t="shared" si="23"/>
        <v>0</v>
      </c>
      <c r="AU53" s="118">
        <f t="shared" si="23"/>
        <v>0</v>
      </c>
    </row>
    <row r="54" spans="1:47">
      <c r="A54" t="s">
        <v>228</v>
      </c>
      <c r="B54" t="s">
        <v>229</v>
      </c>
      <c r="C54" s="75">
        <f t="shared" si="24"/>
        <v>1610.1522055766563</v>
      </c>
      <c r="D54" s="76">
        <f t="shared" si="24"/>
        <v>1678.5892333891834</v>
      </c>
      <c r="E54" s="77">
        <f t="shared" si="24"/>
        <v>1749.4042377935536</v>
      </c>
      <c r="G54" s="75">
        <f t="shared" si="25"/>
        <v>1610.1522055766563</v>
      </c>
      <c r="H54" s="76">
        <f t="shared" si="25"/>
        <v>1678.5892333891834</v>
      </c>
      <c r="I54" s="77">
        <f t="shared" si="25"/>
        <v>1749.4042377935536</v>
      </c>
      <c r="J54" s="76"/>
      <c r="K54" s="82">
        <f>Clusters!T54</f>
        <v>1278.2663013807551</v>
      </c>
      <c r="L54" s="113"/>
      <c r="M54" s="114">
        <f t="shared" si="26"/>
        <v>331.88590419590128</v>
      </c>
      <c r="N54" s="115">
        <f t="shared" si="26"/>
        <v>400.32293200842844</v>
      </c>
      <c r="O54" s="116">
        <f t="shared" si="26"/>
        <v>471.13793641279858</v>
      </c>
      <c r="P54" s="115"/>
      <c r="Q54" s="114">
        <f>IF(Q$4="High",OtherCost!$T$24,OtherCost!$T$23)</f>
        <v>170.18416695154974</v>
      </c>
      <c r="R54" s="115">
        <f t="shared" si="11"/>
        <v>229.94444768639269</v>
      </c>
      <c r="S54" s="116">
        <f>IF(S$4="High",OtherCost!$T$24,OtherCost!$T$23)</f>
        <v>289.70472842123564</v>
      </c>
      <c r="T54" s="115"/>
      <c r="U54" s="114">
        <f>IF(U$4="High",OtherCost!$P$24,OtherCost!$P$23)</f>
        <v>2.0424716048122367</v>
      </c>
      <c r="V54" s="115">
        <f t="shared" si="12"/>
        <v>5.9632654988104559</v>
      </c>
      <c r="W54" s="116">
        <f>IF(W$4="High",OtherCost!$P$24,OtherCost!$P$23)</f>
        <v>9.8840593928086751</v>
      </c>
      <c r="X54" s="115"/>
      <c r="Y54" s="114">
        <f>OtherCost!$K$19</f>
        <v>98.9080354164509</v>
      </c>
      <c r="Z54" s="117">
        <f>OtherCost!$K$19</f>
        <v>98.9080354164509</v>
      </c>
      <c r="AA54" s="116">
        <f>OtherCost!$K$19</f>
        <v>98.9080354164509</v>
      </c>
      <c r="AB54" s="115"/>
      <c r="AC54" s="114">
        <v>0</v>
      </c>
      <c r="AD54" s="117">
        <f t="shared" si="13"/>
        <v>0</v>
      </c>
      <c r="AE54" s="116">
        <v>0</v>
      </c>
      <c r="AF54" s="115"/>
      <c r="AG54" s="115">
        <v>4.8538641667281697</v>
      </c>
      <c r="AH54" s="115">
        <v>4.8538641667281697</v>
      </c>
      <c r="AI54" s="115">
        <v>4.8538641667281697</v>
      </c>
      <c r="AJ54" s="115"/>
      <c r="AK54" s="115">
        <f>Clusters!AD54</f>
        <v>51.141412872674259</v>
      </c>
      <c r="AL54" s="115">
        <f t="shared" si="14"/>
        <v>51.141412872674259</v>
      </c>
      <c r="AM54" s="115">
        <f t="shared" si="14"/>
        <v>51.141412872674259</v>
      </c>
      <c r="AN54" s="115"/>
      <c r="AO54" s="114">
        <f t="shared" si="8"/>
        <v>4.7559531836859801</v>
      </c>
      <c r="AP54" s="117">
        <f>Clusters!AF54</f>
        <v>9.5119063673719602</v>
      </c>
      <c r="AQ54" s="118">
        <f t="shared" si="9"/>
        <v>16.645836142900929</v>
      </c>
      <c r="AR54" s="117"/>
      <c r="AS54" s="114">
        <f>Clusters!AH54</f>
        <v>0</v>
      </c>
      <c r="AT54" s="117">
        <f t="shared" si="23"/>
        <v>0</v>
      </c>
      <c r="AU54" s="118">
        <f t="shared" si="23"/>
        <v>0</v>
      </c>
    </row>
    <row r="55" spans="1:47">
      <c r="C55" s="75"/>
      <c r="D55" s="76"/>
      <c r="E55" s="77"/>
      <c r="G55" s="75"/>
      <c r="H55" s="76"/>
      <c r="I55" s="77"/>
      <c r="J55" s="76"/>
      <c r="K55" s="82">
        <f>Clusters!T55</f>
        <v>0</v>
      </c>
      <c r="L55" s="113"/>
      <c r="M55" s="114"/>
      <c r="N55" s="115"/>
      <c r="O55" s="116"/>
      <c r="P55" s="115"/>
      <c r="Q55" s="114"/>
      <c r="R55" s="115"/>
      <c r="S55" s="116"/>
      <c r="T55" s="115"/>
      <c r="U55" s="114"/>
      <c r="V55" s="115"/>
      <c r="W55" s="116"/>
      <c r="X55" s="115"/>
      <c r="Y55" s="114"/>
      <c r="Z55" s="117"/>
      <c r="AA55" s="116"/>
      <c r="AB55" s="115"/>
      <c r="AC55" s="114"/>
      <c r="AD55" s="117"/>
      <c r="AE55" s="116"/>
      <c r="AF55" s="115"/>
      <c r="AG55" s="115"/>
      <c r="AH55" s="115"/>
      <c r="AI55" s="115"/>
      <c r="AJ55" s="115"/>
      <c r="AK55" s="115">
        <f>Clusters!AD55</f>
        <v>0</v>
      </c>
      <c r="AL55" s="115">
        <f t="shared" si="14"/>
        <v>0</v>
      </c>
      <c r="AM55" s="115">
        <f t="shared" si="14"/>
        <v>0</v>
      </c>
      <c r="AN55" s="115"/>
      <c r="AO55" s="114"/>
      <c r="AP55" s="117">
        <f>Clusters!AF55</f>
        <v>0</v>
      </c>
      <c r="AQ55" s="118"/>
      <c r="AR55" s="117"/>
      <c r="AS55" s="114">
        <f>Clusters!AH55</f>
        <v>0</v>
      </c>
      <c r="AT55" s="117">
        <f t="shared" si="23"/>
        <v>0</v>
      </c>
      <c r="AU55" s="118">
        <f t="shared" si="23"/>
        <v>0</v>
      </c>
    </row>
    <row r="56" spans="1:47">
      <c r="A56" t="s">
        <v>232</v>
      </c>
      <c r="B56" t="s">
        <v>233</v>
      </c>
      <c r="C56" s="75">
        <f t="shared" ref="C56:E65" si="27">$K56+M56</f>
        <v>1897.278503739785</v>
      </c>
      <c r="D56" s="76">
        <f t="shared" si="27"/>
        <v>1909.8347801442756</v>
      </c>
      <c r="E56" s="77">
        <f t="shared" si="27"/>
        <v>1926.4541761285307</v>
      </c>
      <c r="G56" s="75">
        <f t="shared" ref="G56:I65" si="28">C56-AS56</f>
        <v>1897.278503739785</v>
      </c>
      <c r="H56" s="76">
        <f t="shared" si="28"/>
        <v>1909.8347801442756</v>
      </c>
      <c r="I56" s="77">
        <f t="shared" si="28"/>
        <v>1926.4541761285307</v>
      </c>
      <c r="J56" s="76"/>
      <c r="K56" s="82">
        <f>Clusters!T56</f>
        <v>1818.4974007362457</v>
      </c>
      <c r="L56" s="113"/>
      <c r="M56" s="114">
        <f t="shared" ref="M56:O65" si="29">Q56+U56+Y56+AC56+AG56+AK56+AO56</f>
        <v>78.781103003539243</v>
      </c>
      <c r="N56" s="115">
        <f t="shared" si="29"/>
        <v>91.337379408029861</v>
      </c>
      <c r="O56" s="116">
        <f t="shared" si="29"/>
        <v>107.95677539228495</v>
      </c>
      <c r="P56" s="115"/>
      <c r="Q56" s="114">
        <f>IF(Q$4="High",OtherCost!$T$20,OtherCost!$T$19)</f>
        <v>5.4142693112445279</v>
      </c>
      <c r="R56" s="115">
        <f t="shared" si="11"/>
        <v>9.5014617912169186</v>
      </c>
      <c r="S56" s="116">
        <f>IF(S$4="High",OtherCost!$T$20,OtherCost!$T$19)</f>
        <v>13.588654271189307</v>
      </c>
      <c r="T56" s="115"/>
      <c r="U56" s="114">
        <f>IF(U$4="High",OtherCost!$P$20,OtherCost!$P$19)</f>
        <v>0.48466080270705936</v>
      </c>
      <c r="V56" s="115">
        <f t="shared" si="12"/>
        <v>0.82750556769630201</v>
      </c>
      <c r="W56" s="116">
        <f>IF(W$4="High",OtherCost!$P$20,OtherCost!$P$19)</f>
        <v>1.1703503326855447</v>
      </c>
      <c r="X56" s="115"/>
      <c r="Y56" s="114">
        <v>0</v>
      </c>
      <c r="Z56" s="117">
        <v>0</v>
      </c>
      <c r="AA56" s="116">
        <v>0</v>
      </c>
      <c r="AB56" s="115"/>
      <c r="AC56" s="114">
        <v>0</v>
      </c>
      <c r="AD56" s="117">
        <f t="shared" si="13"/>
        <v>0</v>
      </c>
      <c r="AE56" s="116">
        <v>0</v>
      </c>
      <c r="AF56" s="115"/>
      <c r="AG56" s="115">
        <v>4.8538641667281697</v>
      </c>
      <c r="AH56" s="115">
        <v>4.8538641667281697</v>
      </c>
      <c r="AI56" s="115">
        <v>4.8538641667281697</v>
      </c>
      <c r="AJ56" s="115"/>
      <c r="AK56" s="115">
        <f>Clusters!AD56</f>
        <v>59.9020695633305</v>
      </c>
      <c r="AL56" s="115">
        <f t="shared" si="14"/>
        <v>59.9020695633305</v>
      </c>
      <c r="AM56" s="115">
        <f t="shared" si="14"/>
        <v>59.9020695633305</v>
      </c>
      <c r="AN56" s="115"/>
      <c r="AO56" s="114">
        <f t="shared" si="8"/>
        <v>8.1262391595289838</v>
      </c>
      <c r="AP56" s="117">
        <f>Clusters!AF56</f>
        <v>16.252478319057968</v>
      </c>
      <c r="AQ56" s="118">
        <f t="shared" si="9"/>
        <v>28.441837058351442</v>
      </c>
      <c r="AR56" s="117"/>
      <c r="AS56" s="114">
        <f>Clusters!AH56</f>
        <v>0</v>
      </c>
      <c r="AT56" s="117">
        <f t="shared" si="23"/>
        <v>0</v>
      </c>
      <c r="AU56" s="118">
        <f t="shared" si="23"/>
        <v>0</v>
      </c>
    </row>
    <row r="57" spans="1:47">
      <c r="A57" t="s">
        <v>236</v>
      </c>
      <c r="B57" t="s">
        <v>237</v>
      </c>
      <c r="C57" s="75">
        <f t="shared" si="27"/>
        <v>1887.1090015393615</v>
      </c>
      <c r="D57" s="76">
        <f t="shared" si="27"/>
        <v>1899.4438046200794</v>
      </c>
      <c r="E57" s="77">
        <f t="shared" si="27"/>
        <v>1915.7309906186752</v>
      </c>
      <c r="G57" s="75">
        <f t="shared" si="28"/>
        <v>1887.1090015393615</v>
      </c>
      <c r="H57" s="76">
        <f t="shared" si="28"/>
        <v>1899.4438046200794</v>
      </c>
      <c r="I57" s="77">
        <f t="shared" si="28"/>
        <v>1915.7309906186752</v>
      </c>
      <c r="J57" s="76"/>
      <c r="K57" s="82">
        <f>Clusters!T57</f>
        <v>1808.500163265626</v>
      </c>
      <c r="L57" s="113"/>
      <c r="M57" s="114">
        <f t="shared" si="29"/>
        <v>78.6088382737356</v>
      </c>
      <c r="N57" s="115">
        <f t="shared" si="29"/>
        <v>90.943641354453348</v>
      </c>
      <c r="O57" s="116">
        <f t="shared" si="29"/>
        <v>107.23082735304916</v>
      </c>
      <c r="P57" s="115"/>
      <c r="Q57" s="114">
        <f>IF(Q$4="High",OtherCost!$T$20,OtherCost!$T$19)</f>
        <v>5.4142693112445279</v>
      </c>
      <c r="R57" s="115">
        <f t="shared" si="11"/>
        <v>9.5014617912169186</v>
      </c>
      <c r="S57" s="116">
        <f>IF(S$4="High",OtherCost!$T$20,OtherCost!$T$19)</f>
        <v>13.588654271189307</v>
      </c>
      <c r="T57" s="115"/>
      <c r="U57" s="114">
        <f>IF(U$4="High",OtherCost!$P$20,OtherCost!$P$19)</f>
        <v>0.48466080270705936</v>
      </c>
      <c r="V57" s="115">
        <f t="shared" si="12"/>
        <v>0.82750556769630201</v>
      </c>
      <c r="W57" s="116">
        <f>IF(W$4="High",OtherCost!$P$20,OtherCost!$P$19)</f>
        <v>1.1703503326855447</v>
      </c>
      <c r="X57" s="115"/>
      <c r="Y57" s="114">
        <v>0</v>
      </c>
      <c r="Z57" s="117">
        <v>0</v>
      </c>
      <c r="AA57" s="116">
        <v>0</v>
      </c>
      <c r="AB57" s="115"/>
      <c r="AC57" s="114">
        <v>0</v>
      </c>
      <c r="AD57" s="117">
        <f t="shared" si="13"/>
        <v>0</v>
      </c>
      <c r="AE57" s="116">
        <v>0</v>
      </c>
      <c r="AF57" s="115"/>
      <c r="AG57" s="115">
        <v>4.8538641667281697</v>
      </c>
      <c r="AH57" s="115">
        <v>4.8538641667281697</v>
      </c>
      <c r="AI57" s="115">
        <v>4.8538641667281697</v>
      </c>
      <c r="AJ57" s="115"/>
      <c r="AK57" s="115">
        <f>Clusters!AD57</f>
        <v>59.951278157299726</v>
      </c>
      <c r="AL57" s="115">
        <f t="shared" si="14"/>
        <v>59.951278157299726</v>
      </c>
      <c r="AM57" s="115">
        <f t="shared" si="14"/>
        <v>59.951278157299726</v>
      </c>
      <c r="AN57" s="115"/>
      <c r="AO57" s="114">
        <f t="shared" si="8"/>
        <v>7.9047658357561188</v>
      </c>
      <c r="AP57" s="117">
        <f>Clusters!AF57</f>
        <v>15.809531671512238</v>
      </c>
      <c r="AQ57" s="118">
        <f t="shared" si="9"/>
        <v>27.666680425146417</v>
      </c>
      <c r="AR57" s="117"/>
      <c r="AS57" s="114">
        <f>Clusters!AH57</f>
        <v>0</v>
      </c>
      <c r="AT57" s="117">
        <f t="shared" ref="AT57:AU72" si="30">AS57</f>
        <v>0</v>
      </c>
      <c r="AU57" s="118">
        <f t="shared" si="30"/>
        <v>0</v>
      </c>
    </row>
    <row r="58" spans="1:47">
      <c r="A58" t="s">
        <v>240</v>
      </c>
      <c r="B58" t="s">
        <v>241</v>
      </c>
      <c r="C58" s="75">
        <f t="shared" si="27"/>
        <v>1880.5145770192928</v>
      </c>
      <c r="D58" s="76">
        <f t="shared" si="27"/>
        <v>1892.8849386542997</v>
      </c>
      <c r="E58" s="77">
        <f t="shared" si="27"/>
        <v>1909.2254624843295</v>
      </c>
      <c r="G58" s="75">
        <f t="shared" si="28"/>
        <v>1880.5145770192928</v>
      </c>
      <c r="H58" s="76">
        <f t="shared" si="28"/>
        <v>1892.8849386542997</v>
      </c>
      <c r="I58" s="77">
        <f t="shared" si="28"/>
        <v>1909.2254624843295</v>
      </c>
      <c r="J58" s="76"/>
      <c r="K58" s="82">
        <f>Clusters!T58</f>
        <v>1801.8720247114554</v>
      </c>
      <c r="L58" s="113"/>
      <c r="M58" s="114">
        <f t="shared" si="29"/>
        <v>78.642552307837292</v>
      </c>
      <c r="N58" s="115">
        <f t="shared" si="29"/>
        <v>91.012913942844321</v>
      </c>
      <c r="O58" s="116">
        <f t="shared" si="29"/>
        <v>107.35343777287405</v>
      </c>
      <c r="P58" s="115"/>
      <c r="Q58" s="114">
        <f>IF(Q$4="High",OtherCost!$T$20,OtherCost!$T$19)</f>
        <v>5.4142693112445279</v>
      </c>
      <c r="R58" s="115">
        <f t="shared" si="11"/>
        <v>9.5014617912169186</v>
      </c>
      <c r="S58" s="116">
        <f>IF(S$4="High",OtherCost!$T$20,OtherCost!$T$19)</f>
        <v>13.588654271189307</v>
      </c>
      <c r="T58" s="115"/>
      <c r="U58" s="114">
        <f>IF(U$4="High",OtherCost!$P$20,OtherCost!$P$19)</f>
        <v>0.48466080270705936</v>
      </c>
      <c r="V58" s="115">
        <f t="shared" si="12"/>
        <v>0.82750556769630201</v>
      </c>
      <c r="W58" s="116">
        <f>IF(W$4="High",OtherCost!$P$20,OtherCost!$P$19)</f>
        <v>1.1703503326855447</v>
      </c>
      <c r="X58" s="115"/>
      <c r="Y58" s="114">
        <v>0</v>
      </c>
      <c r="Z58" s="117">
        <v>0</v>
      </c>
      <c r="AA58" s="116">
        <v>0</v>
      </c>
      <c r="AB58" s="115"/>
      <c r="AC58" s="114">
        <v>0</v>
      </c>
      <c r="AD58" s="117">
        <f t="shared" si="13"/>
        <v>0</v>
      </c>
      <c r="AE58" s="116">
        <v>0</v>
      </c>
      <c r="AF58" s="115"/>
      <c r="AG58" s="115">
        <v>4.8538641667281697</v>
      </c>
      <c r="AH58" s="115">
        <v>4.8538641667281697</v>
      </c>
      <c r="AI58" s="115">
        <v>4.8538641667281697</v>
      </c>
      <c r="AJ58" s="115"/>
      <c r="AK58" s="115">
        <f>Clusters!AD58</f>
        <v>59.949433637112151</v>
      </c>
      <c r="AL58" s="115">
        <f t="shared" si="14"/>
        <v>59.949433637112151</v>
      </c>
      <c r="AM58" s="115">
        <f t="shared" si="14"/>
        <v>59.949433637112151</v>
      </c>
      <c r="AN58" s="115"/>
      <c r="AO58" s="114">
        <f t="shared" si="8"/>
        <v>7.9403243900453901</v>
      </c>
      <c r="AP58" s="117">
        <f>Clusters!AF58</f>
        <v>15.88064878009078</v>
      </c>
      <c r="AQ58" s="118">
        <f t="shared" si="9"/>
        <v>27.791135365158866</v>
      </c>
      <c r="AR58" s="117"/>
      <c r="AS58" s="114">
        <f>Clusters!AH58</f>
        <v>0</v>
      </c>
      <c r="AT58" s="117">
        <f t="shared" si="30"/>
        <v>0</v>
      </c>
      <c r="AU58" s="118">
        <f t="shared" si="30"/>
        <v>0</v>
      </c>
    </row>
    <row r="59" spans="1:47">
      <c r="A59" t="s">
        <v>244</v>
      </c>
      <c r="B59" t="s">
        <v>245</v>
      </c>
      <c r="C59" s="75">
        <f t="shared" ca="1" si="27"/>
        <v>2218.4692286053273</v>
      </c>
      <c r="D59" s="76">
        <f t="shared" ca="1" si="27"/>
        <v>2239.4815972596411</v>
      </c>
      <c r="E59" s="77">
        <f t="shared" ca="1" si="27"/>
        <v>2265.2970540177639</v>
      </c>
      <c r="G59" s="75">
        <f t="shared" ca="1" si="28"/>
        <v>2218.4692286053273</v>
      </c>
      <c r="H59" s="76">
        <f t="shared" ca="1" si="28"/>
        <v>2239.4815972596411</v>
      </c>
      <c r="I59" s="77">
        <f t="shared" ca="1" si="28"/>
        <v>2265.2970540177639</v>
      </c>
      <c r="J59" s="76"/>
      <c r="K59" s="82">
        <f>Clusters!T59</f>
        <v>2102.9198010769296</v>
      </c>
      <c r="L59" s="113"/>
      <c r="M59" s="114">
        <f t="shared" ca="1" si="29"/>
        <v>115.5494275283976</v>
      </c>
      <c r="N59" s="115">
        <f t="shared" ca="1" si="29"/>
        <v>136.5617961827115</v>
      </c>
      <c r="O59" s="116">
        <f t="shared" ca="1" si="29"/>
        <v>162.37725294083447</v>
      </c>
      <c r="P59" s="115"/>
      <c r="Q59" s="114">
        <f>IF(Q$4="High",OtherCost!$T$20,OtherCost!$T$19)</f>
        <v>5.4142693112445279</v>
      </c>
      <c r="R59" s="115">
        <f t="shared" si="11"/>
        <v>9.5014617912169186</v>
      </c>
      <c r="S59" s="116">
        <f>IF(S$4="High",OtherCost!$T$20,OtherCost!$T$19)</f>
        <v>13.588654271189307</v>
      </c>
      <c r="T59" s="115"/>
      <c r="U59" s="114">
        <f>IF(U$4="High",OtherCost!$P$20,OtherCost!$P$19)</f>
        <v>0.48466080270705936</v>
      </c>
      <c r="V59" s="115">
        <f t="shared" si="12"/>
        <v>0.82750556769630201</v>
      </c>
      <c r="W59" s="116">
        <f>IF(W$4="High",OtherCost!$P$20,OtherCost!$P$19)</f>
        <v>1.1703503326855447</v>
      </c>
      <c r="X59" s="115"/>
      <c r="Y59" s="114">
        <v>0</v>
      </c>
      <c r="Z59" s="117">
        <v>0</v>
      </c>
      <c r="AA59" s="116">
        <v>0</v>
      </c>
      <c r="AB59" s="115"/>
      <c r="AC59" s="114">
        <f ca="1">IF(AC$4="High",OtherCost!$F$11,OtherCost!$F$10)</f>
        <v>28.567810437481253</v>
      </c>
      <c r="AD59" s="117">
        <f t="shared" ca="1" si="13"/>
        <v>35.543965639215436</v>
      </c>
      <c r="AE59" s="116">
        <f ca="1">IF(AE$4="High",OtherCost!$F$11,OtherCost!$F$10)</f>
        <v>42.520120840949616</v>
      </c>
      <c r="AF59" s="115"/>
      <c r="AG59" s="115">
        <v>4.8538641667281697</v>
      </c>
      <c r="AH59" s="115">
        <v>4.8538641667281697</v>
      </c>
      <c r="AI59" s="115">
        <v>4.8538641667281697</v>
      </c>
      <c r="AJ59" s="115"/>
      <c r="AK59" s="115">
        <f>Clusters!AD59</f>
        <v>66.622646602618474</v>
      </c>
      <c r="AL59" s="115">
        <f t="shared" si="14"/>
        <v>66.622646602618474</v>
      </c>
      <c r="AM59" s="115">
        <f t="shared" si="14"/>
        <v>66.622646602618474</v>
      </c>
      <c r="AN59" s="115"/>
      <c r="AO59" s="114">
        <f t="shared" si="8"/>
        <v>9.6061762076181019</v>
      </c>
      <c r="AP59" s="117">
        <f>Clusters!AF59</f>
        <v>19.212352415236204</v>
      </c>
      <c r="AQ59" s="118">
        <f t="shared" si="9"/>
        <v>33.621616726663355</v>
      </c>
      <c r="AR59" s="117"/>
      <c r="AS59" s="114">
        <f>Clusters!AH59</f>
        <v>0</v>
      </c>
      <c r="AT59" s="117">
        <f t="shared" si="30"/>
        <v>0</v>
      </c>
      <c r="AU59" s="118">
        <f t="shared" si="30"/>
        <v>0</v>
      </c>
    </row>
    <row r="60" spans="1:47">
      <c r="A60" t="s">
        <v>248</v>
      </c>
      <c r="B60" t="s">
        <v>249</v>
      </c>
      <c r="C60" s="75">
        <f t="shared" ca="1" si="27"/>
        <v>2029.6255824444772</v>
      </c>
      <c r="D60" s="76">
        <f t="shared" ca="1" si="27"/>
        <v>2051.2403946468053</v>
      </c>
      <c r="E60" s="77">
        <f t="shared" ca="1" si="27"/>
        <v>2077.959516726949</v>
      </c>
      <c r="G60" s="75">
        <f t="shared" ca="1" si="28"/>
        <v>2029.6255824444772</v>
      </c>
      <c r="H60" s="76">
        <f t="shared" ca="1" si="28"/>
        <v>2051.2403946468053</v>
      </c>
      <c r="I60" s="77">
        <f t="shared" ca="1" si="28"/>
        <v>2077.959516726949</v>
      </c>
      <c r="J60" s="76"/>
      <c r="K60" s="82">
        <f>Clusters!T60</f>
        <v>1919.9123275403851</v>
      </c>
      <c r="L60" s="113"/>
      <c r="M60" s="114">
        <f t="shared" ca="1" si="29"/>
        <v>109.71325490409205</v>
      </c>
      <c r="N60" s="115">
        <f t="shared" ca="1" si="29"/>
        <v>131.32806710641998</v>
      </c>
      <c r="O60" s="116">
        <f t="shared" ca="1" si="29"/>
        <v>158.04718918656394</v>
      </c>
      <c r="P60" s="115"/>
      <c r="Q60" s="114">
        <f>IF(Q$4="High",OtherCost!$T$20,OtherCost!$T$19)</f>
        <v>5.4142693112445279</v>
      </c>
      <c r="R60" s="115">
        <f t="shared" si="11"/>
        <v>9.5014617912169186</v>
      </c>
      <c r="S60" s="116">
        <f>IF(S$4="High",OtherCost!$T$20,OtherCost!$T$19)</f>
        <v>13.588654271189307</v>
      </c>
      <c r="T60" s="115"/>
      <c r="U60" s="114">
        <f>IF(U$4="High",OtherCost!$P$20,OtherCost!$P$19)</f>
        <v>0.48466080270705936</v>
      </c>
      <c r="V60" s="115">
        <f t="shared" si="12"/>
        <v>0.82750556769630201</v>
      </c>
      <c r="W60" s="116">
        <f>IF(W$4="High",OtherCost!$P$20,OtherCost!$P$19)</f>
        <v>1.1703503326855447</v>
      </c>
      <c r="X60" s="115"/>
      <c r="Y60" s="114">
        <v>0</v>
      </c>
      <c r="Z60" s="117">
        <v>0</v>
      </c>
      <c r="AA60" s="116">
        <v>0</v>
      </c>
      <c r="AB60" s="115"/>
      <c r="AC60" s="114">
        <f ca="1">IF(AC$4="High",OtherCost!$F$11,OtherCost!$F$10)</f>
        <v>28.567810437481253</v>
      </c>
      <c r="AD60" s="117">
        <f t="shared" ca="1" si="13"/>
        <v>35.543965639215436</v>
      </c>
      <c r="AE60" s="116">
        <f ca="1">IF(AE$4="High",OtherCost!$F$11,OtherCost!$F$10)</f>
        <v>42.520120840949616</v>
      </c>
      <c r="AF60" s="115"/>
      <c r="AG60" s="115">
        <v>4.8538641667281697</v>
      </c>
      <c r="AH60" s="115">
        <v>4.8538641667281697</v>
      </c>
      <c r="AI60" s="115">
        <v>4.8538641667281697</v>
      </c>
      <c r="AJ60" s="115"/>
      <c r="AK60" s="115">
        <f>Clusters!AD60</f>
        <v>60.184030430298947</v>
      </c>
      <c r="AL60" s="115">
        <f t="shared" si="14"/>
        <v>60.184030430298947</v>
      </c>
      <c r="AM60" s="115">
        <f t="shared" si="14"/>
        <v>60.184030430298947</v>
      </c>
      <c r="AN60" s="115"/>
      <c r="AO60" s="114">
        <f t="shared" si="8"/>
        <v>10.208619755632103</v>
      </c>
      <c r="AP60" s="117">
        <f>Clusters!AF60</f>
        <v>20.417239511264206</v>
      </c>
      <c r="AQ60" s="118">
        <f t="shared" si="9"/>
        <v>35.730169144712363</v>
      </c>
      <c r="AR60" s="117"/>
      <c r="AS60" s="114">
        <f>Clusters!AH60</f>
        <v>0</v>
      </c>
      <c r="AT60" s="117">
        <f t="shared" si="30"/>
        <v>0</v>
      </c>
      <c r="AU60" s="118">
        <f t="shared" si="30"/>
        <v>0</v>
      </c>
    </row>
    <row r="61" spans="1:47">
      <c r="A61" t="s">
        <v>252</v>
      </c>
      <c r="B61" t="s">
        <v>253</v>
      </c>
      <c r="C61" s="75">
        <f t="shared" ca="1" si="27"/>
        <v>1917.8272440229032</v>
      </c>
      <c r="D61" s="76">
        <f t="shared" ca="1" si="27"/>
        <v>1934.098767696805</v>
      </c>
      <c r="E61" s="77">
        <f t="shared" ca="1" si="27"/>
        <v>1952.80295698431</v>
      </c>
      <c r="G61" s="75">
        <f t="shared" ca="1" si="28"/>
        <v>1917.8272440229032</v>
      </c>
      <c r="H61" s="76">
        <f t="shared" ca="1" si="28"/>
        <v>1934.098767696805</v>
      </c>
      <c r="I61" s="77">
        <f t="shared" ca="1" si="28"/>
        <v>1952.80295698431</v>
      </c>
      <c r="J61" s="76"/>
      <c r="K61" s="82">
        <f>Clusters!T61</f>
        <v>1811.0841578885861</v>
      </c>
      <c r="L61" s="113"/>
      <c r="M61" s="114">
        <f t="shared" ca="1" si="29"/>
        <v>106.74308613431711</v>
      </c>
      <c r="N61" s="115">
        <f t="shared" ca="1" si="29"/>
        <v>123.01460980821896</v>
      </c>
      <c r="O61" s="116">
        <f t="shared" ca="1" si="29"/>
        <v>141.71879909572382</v>
      </c>
      <c r="P61" s="115"/>
      <c r="Q61" s="114">
        <f>IF(Q$4="High",OtherCost!$T$20,OtherCost!$T$19)</f>
        <v>5.4142693112445279</v>
      </c>
      <c r="R61" s="115">
        <f t="shared" si="11"/>
        <v>9.5014617912169186</v>
      </c>
      <c r="S61" s="116">
        <f>IF(S$4="High",OtherCost!$T$20,OtherCost!$T$19)</f>
        <v>13.588654271189307</v>
      </c>
      <c r="T61" s="115"/>
      <c r="U61" s="114">
        <f>IF(U$4="High",OtherCost!$P$20,OtherCost!$P$19)</f>
        <v>0.48466080270705936</v>
      </c>
      <c r="V61" s="115">
        <f t="shared" si="12"/>
        <v>0.82750556769630201</v>
      </c>
      <c r="W61" s="116">
        <f>IF(W$4="High",OtherCost!$P$20,OtherCost!$P$19)</f>
        <v>1.1703503326855447</v>
      </c>
      <c r="X61" s="115"/>
      <c r="Y61" s="114">
        <v>0</v>
      </c>
      <c r="Z61" s="117">
        <v>0</v>
      </c>
      <c r="AA61" s="116">
        <v>0</v>
      </c>
      <c r="AB61" s="115"/>
      <c r="AC61" s="114">
        <f ca="1">IF(AC$4="High",OtherCost!$F$11,OtherCost!$F$10)</f>
        <v>28.567810437481253</v>
      </c>
      <c r="AD61" s="117">
        <f t="shared" ca="1" si="13"/>
        <v>35.543965639215436</v>
      </c>
      <c r="AE61" s="116">
        <f ca="1">IF(AE$4="High",OtherCost!$F$11,OtherCost!$F$10)</f>
        <v>42.520120840949616</v>
      </c>
      <c r="AF61" s="115"/>
      <c r="AG61" s="115">
        <v>4.8538641667281697</v>
      </c>
      <c r="AH61" s="115">
        <v>4.8538641667281697</v>
      </c>
      <c r="AI61" s="115">
        <v>4.8538641667281697</v>
      </c>
      <c r="AJ61" s="115"/>
      <c r="AK61" s="115">
        <f>Clusters!AD61</f>
        <v>62.557150188950054</v>
      </c>
      <c r="AL61" s="115">
        <f t="shared" si="14"/>
        <v>62.557150188950054</v>
      </c>
      <c r="AM61" s="115">
        <f t="shared" si="14"/>
        <v>62.557150188950054</v>
      </c>
      <c r="AN61" s="115"/>
      <c r="AO61" s="114">
        <f t="shared" si="8"/>
        <v>4.8653312272060347</v>
      </c>
      <c r="AP61" s="117">
        <f>Clusters!AF61</f>
        <v>9.7306624544120695</v>
      </c>
      <c r="AQ61" s="118">
        <f t="shared" si="9"/>
        <v>17.028659295221122</v>
      </c>
      <c r="AR61" s="117"/>
      <c r="AS61" s="114">
        <f>Clusters!AH61</f>
        <v>0</v>
      </c>
      <c r="AT61" s="117">
        <f t="shared" si="30"/>
        <v>0</v>
      </c>
      <c r="AU61" s="118">
        <f t="shared" si="30"/>
        <v>0</v>
      </c>
    </row>
    <row r="62" spans="1:47">
      <c r="A62" t="s">
        <v>256</v>
      </c>
      <c r="B62" t="s">
        <v>257</v>
      </c>
      <c r="C62" s="75">
        <f t="shared" ca="1" si="27"/>
        <v>1933.1513429351489</v>
      </c>
      <c r="D62" s="76">
        <f t="shared" ca="1" si="27"/>
        <v>1952.681906644943</v>
      </c>
      <c r="E62" s="77">
        <f t="shared" ca="1" si="27"/>
        <v>1976.2746559862862</v>
      </c>
      <c r="G62" s="75">
        <f t="shared" ca="1" si="28"/>
        <v>1933.1513429351489</v>
      </c>
      <c r="H62" s="76">
        <f t="shared" ca="1" si="28"/>
        <v>1952.681906644943</v>
      </c>
      <c r="I62" s="77">
        <f t="shared" ca="1" si="28"/>
        <v>1976.2746559862862</v>
      </c>
      <c r="J62" s="76"/>
      <c r="K62" s="82">
        <f>Clusters!T62</f>
        <v>1825.388658576258</v>
      </c>
      <c r="L62" s="113"/>
      <c r="M62" s="114">
        <f t="shared" ca="1" si="29"/>
        <v>107.76268435889101</v>
      </c>
      <c r="N62" s="115">
        <f t="shared" ca="1" si="29"/>
        <v>127.29324806868502</v>
      </c>
      <c r="O62" s="116">
        <f t="shared" ca="1" si="29"/>
        <v>150.88599741002815</v>
      </c>
      <c r="P62" s="115"/>
      <c r="Q62" s="114">
        <f>IF(Q$4="High",OtherCost!$T$20,OtherCost!$T$19)</f>
        <v>5.4142693112445279</v>
      </c>
      <c r="R62" s="115">
        <f t="shared" si="11"/>
        <v>9.5014617912169186</v>
      </c>
      <c r="S62" s="116">
        <f>IF(S$4="High",OtherCost!$T$20,OtherCost!$T$19)</f>
        <v>13.588654271189307</v>
      </c>
      <c r="T62" s="115"/>
      <c r="U62" s="114">
        <f>IF(U$4="High",OtherCost!$P$20,OtherCost!$P$19)</f>
        <v>0.48466080270705936</v>
      </c>
      <c r="V62" s="115">
        <f t="shared" si="12"/>
        <v>0.82750556769630201</v>
      </c>
      <c r="W62" s="116">
        <f>IF(W$4="High",OtherCost!$P$20,OtherCost!$P$19)</f>
        <v>1.1703503326855447</v>
      </c>
      <c r="X62" s="115"/>
      <c r="Y62" s="114">
        <v>0</v>
      </c>
      <c r="Z62" s="117">
        <v>0</v>
      </c>
      <c r="AA62" s="116">
        <v>0</v>
      </c>
      <c r="AB62" s="115"/>
      <c r="AC62" s="114">
        <f ca="1">IF(AC$4="High",OtherCost!$F$11,OtherCost!$F$10)</f>
        <v>28.567810437481253</v>
      </c>
      <c r="AD62" s="117">
        <f t="shared" ca="1" si="13"/>
        <v>35.543965639215436</v>
      </c>
      <c r="AE62" s="116">
        <f ca="1">IF(AE$4="High",OtherCost!$F$11,OtherCost!$F$10)</f>
        <v>42.520120840949616</v>
      </c>
      <c r="AF62" s="115"/>
      <c r="AG62" s="115">
        <v>4.8538641667281697</v>
      </c>
      <c r="AH62" s="115">
        <v>4.8538641667281697</v>
      </c>
      <c r="AI62" s="115">
        <v>4.8538641667281697</v>
      </c>
      <c r="AJ62" s="115"/>
      <c r="AK62" s="115">
        <f>Clusters!AD62</f>
        <v>60.317708377631796</v>
      </c>
      <c r="AL62" s="115">
        <f t="shared" si="14"/>
        <v>60.317708377631796</v>
      </c>
      <c r="AM62" s="115">
        <f t="shared" si="14"/>
        <v>60.317708377631796</v>
      </c>
      <c r="AN62" s="115"/>
      <c r="AO62" s="114">
        <f t="shared" si="8"/>
        <v>8.124371263098201</v>
      </c>
      <c r="AP62" s="117">
        <f>Clusters!AF62</f>
        <v>16.248742526196402</v>
      </c>
      <c r="AQ62" s="118">
        <f t="shared" si="9"/>
        <v>28.435299420843705</v>
      </c>
      <c r="AR62" s="117"/>
      <c r="AS62" s="114">
        <f>Clusters!AH62</f>
        <v>0</v>
      </c>
      <c r="AT62" s="117">
        <f t="shared" si="30"/>
        <v>0</v>
      </c>
      <c r="AU62" s="118">
        <f t="shared" si="30"/>
        <v>0</v>
      </c>
    </row>
    <row r="63" spans="1:47">
      <c r="A63" t="s">
        <v>260</v>
      </c>
      <c r="B63" t="s">
        <v>261</v>
      </c>
      <c r="C63" s="75">
        <f t="shared" ca="1" si="27"/>
        <v>1907.5060402946722</v>
      </c>
      <c r="D63" s="76">
        <f t="shared" ca="1" si="27"/>
        <v>1926.8407063740581</v>
      </c>
      <c r="E63" s="77">
        <f t="shared" ca="1" si="27"/>
        <v>1950.1396092697892</v>
      </c>
      <c r="G63" s="75">
        <f t="shared" ca="1" si="28"/>
        <v>1907.5060402946722</v>
      </c>
      <c r="H63" s="76">
        <f t="shared" ca="1" si="28"/>
        <v>1926.8407063740581</v>
      </c>
      <c r="I63" s="77">
        <f t="shared" ca="1" si="28"/>
        <v>1950.1396092697892</v>
      </c>
      <c r="J63" s="76"/>
      <c r="K63" s="82">
        <f>Clusters!T63</f>
        <v>1800.3065851232579</v>
      </c>
      <c r="L63" s="113"/>
      <c r="M63" s="114">
        <f t="shared" ca="1" si="29"/>
        <v>107.19945517141421</v>
      </c>
      <c r="N63" s="115">
        <f t="shared" ca="1" si="29"/>
        <v>126.53412125080013</v>
      </c>
      <c r="O63" s="116">
        <f t="shared" ca="1" si="29"/>
        <v>149.8330241465311</v>
      </c>
      <c r="P63" s="115"/>
      <c r="Q63" s="114">
        <f>IF(Q$4="High",OtherCost!$T$20,OtherCost!$T$19)</f>
        <v>5.4142693112445279</v>
      </c>
      <c r="R63" s="115">
        <f t="shared" si="11"/>
        <v>9.5014617912169186</v>
      </c>
      <c r="S63" s="116">
        <f>IF(S$4="High",OtherCost!$T$20,OtherCost!$T$19)</f>
        <v>13.588654271189307</v>
      </c>
      <c r="T63" s="115"/>
      <c r="U63" s="114">
        <f>IF(U$4="High",OtherCost!$P$20,OtherCost!$P$19)</f>
        <v>0.48466080270705936</v>
      </c>
      <c r="V63" s="115">
        <f t="shared" si="12"/>
        <v>0.82750556769630201</v>
      </c>
      <c r="W63" s="116">
        <f>IF(W$4="High",OtherCost!$P$20,OtherCost!$P$19)</f>
        <v>1.1703503326855447</v>
      </c>
      <c r="X63" s="115"/>
      <c r="Y63" s="114">
        <v>0</v>
      </c>
      <c r="Z63" s="117">
        <v>0</v>
      </c>
      <c r="AA63" s="116">
        <v>0</v>
      </c>
      <c r="AB63" s="115"/>
      <c r="AC63" s="114">
        <f ca="1">IF(AC$4="High",OtherCost!$F$11,OtherCost!$F$10)</f>
        <v>28.567810437481253</v>
      </c>
      <c r="AD63" s="117">
        <f t="shared" ca="1" si="13"/>
        <v>35.543965639215436</v>
      </c>
      <c r="AE63" s="116">
        <f ca="1">IF(AE$4="High",OtherCost!$F$11,OtherCost!$F$10)</f>
        <v>42.520120840949616</v>
      </c>
      <c r="AF63" s="115"/>
      <c r="AG63" s="115">
        <v>4.8538641667281697</v>
      </c>
      <c r="AH63" s="115">
        <v>4.8538641667281697</v>
      </c>
      <c r="AI63" s="115">
        <v>4.8538641667281697</v>
      </c>
      <c r="AJ63" s="115"/>
      <c r="AK63" s="115">
        <f>Clusters!AD63</f>
        <v>59.9503768205631</v>
      </c>
      <c r="AL63" s="115">
        <f t="shared" si="14"/>
        <v>59.9503768205631</v>
      </c>
      <c r="AM63" s="115">
        <f t="shared" si="14"/>
        <v>59.9503768205631</v>
      </c>
      <c r="AN63" s="115"/>
      <c r="AO63" s="114">
        <f t="shared" si="8"/>
        <v>7.9284736326901033</v>
      </c>
      <c r="AP63" s="117">
        <f>Clusters!AF63</f>
        <v>15.856947265380207</v>
      </c>
      <c r="AQ63" s="118">
        <f t="shared" si="9"/>
        <v>27.749657714415363</v>
      </c>
      <c r="AR63" s="117"/>
      <c r="AS63" s="114">
        <f>Clusters!AH63</f>
        <v>0</v>
      </c>
      <c r="AT63" s="117">
        <f t="shared" si="30"/>
        <v>0</v>
      </c>
      <c r="AU63" s="118">
        <f t="shared" si="30"/>
        <v>0</v>
      </c>
    </row>
    <row r="64" spans="1:47">
      <c r="A64" t="s">
        <v>264</v>
      </c>
      <c r="B64" t="s">
        <v>265</v>
      </c>
      <c r="C64" s="75">
        <f t="shared" ca="1" si="27"/>
        <v>1930.2918659732757</v>
      </c>
      <c r="D64" s="76">
        <f t="shared" ca="1" si="27"/>
        <v>1949.7010768243706</v>
      </c>
      <c r="E64" s="77">
        <f t="shared" ca="1" si="27"/>
        <v>1973.1117968776648</v>
      </c>
      <c r="G64" s="75">
        <f t="shared" ca="1" si="28"/>
        <v>1930.2918659732757</v>
      </c>
      <c r="H64" s="76">
        <f t="shared" ca="1" si="28"/>
        <v>1949.7010768243706</v>
      </c>
      <c r="I64" s="77">
        <f t="shared" ca="1" si="28"/>
        <v>1973.1117968776648</v>
      </c>
      <c r="J64" s="76"/>
      <c r="K64" s="82">
        <f>Clusters!T64</f>
        <v>1823.0460128474938</v>
      </c>
      <c r="L64" s="113"/>
      <c r="M64" s="114">
        <f t="shared" ca="1" si="29"/>
        <v>107.24585312578188</v>
      </c>
      <c r="N64" s="115">
        <f t="shared" ca="1" si="29"/>
        <v>126.65506397687673</v>
      </c>
      <c r="O64" s="116">
        <f t="shared" ca="1" si="29"/>
        <v>150.06578403017113</v>
      </c>
      <c r="P64" s="115"/>
      <c r="Q64" s="114">
        <f>IF(Q$4="High",OtherCost!$T$20,OtherCost!$T$19)</f>
        <v>5.4142693112445279</v>
      </c>
      <c r="R64" s="115">
        <f t="shared" si="11"/>
        <v>9.5014617912169186</v>
      </c>
      <c r="S64" s="116">
        <f>IF(S$4="High",OtherCost!$T$20,OtherCost!$T$19)</f>
        <v>13.588654271189307</v>
      </c>
      <c r="T64" s="115"/>
      <c r="U64" s="114">
        <f>IF(U$4="High",OtherCost!$P$20,OtherCost!$P$19)</f>
        <v>0.48466080270705936</v>
      </c>
      <c r="V64" s="115">
        <f t="shared" si="12"/>
        <v>0.82750556769630201</v>
      </c>
      <c r="W64" s="116">
        <f>IF(W$4="High",OtherCost!$P$20,OtherCost!$P$19)</f>
        <v>1.1703503326855447</v>
      </c>
      <c r="X64" s="115"/>
      <c r="Y64" s="114">
        <v>0</v>
      </c>
      <c r="Z64" s="117">
        <v>0</v>
      </c>
      <c r="AA64" s="116">
        <v>0</v>
      </c>
      <c r="AB64" s="115"/>
      <c r="AC64" s="114">
        <f ca="1">IF(AC$4="High",OtherCost!$F$11,OtherCost!$F$10)</f>
        <v>28.567810437481253</v>
      </c>
      <c r="AD64" s="117">
        <f t="shared" ca="1" si="13"/>
        <v>35.543965639215436</v>
      </c>
      <c r="AE64" s="116">
        <f ca="1">IF(AE$4="High",OtherCost!$F$11,OtherCost!$F$10)</f>
        <v>42.520120840949616</v>
      </c>
      <c r="AF64" s="115"/>
      <c r="AG64" s="115">
        <v>4.8538641667281697</v>
      </c>
      <c r="AH64" s="115">
        <v>4.8538641667281697</v>
      </c>
      <c r="AI64" s="115">
        <v>4.8538641667281697</v>
      </c>
      <c r="AJ64" s="115"/>
      <c r="AK64" s="115">
        <f>Clusters!AD64</f>
        <v>59.922230003221799</v>
      </c>
      <c r="AL64" s="115">
        <f t="shared" si="14"/>
        <v>59.922230003221799</v>
      </c>
      <c r="AM64" s="115">
        <f t="shared" si="14"/>
        <v>59.922230003221799</v>
      </c>
      <c r="AN64" s="115"/>
      <c r="AO64" s="114">
        <f t="shared" si="8"/>
        <v>8.0030184043990538</v>
      </c>
      <c r="AP64" s="117">
        <f>Clusters!AF64</f>
        <v>16.006036808798108</v>
      </c>
      <c r="AQ64" s="118">
        <f t="shared" si="9"/>
        <v>28.010564415396686</v>
      </c>
      <c r="AR64" s="117"/>
      <c r="AS64" s="114">
        <f>Clusters!AH64</f>
        <v>0</v>
      </c>
      <c r="AT64" s="117">
        <f t="shared" si="30"/>
        <v>0</v>
      </c>
      <c r="AU64" s="118">
        <f t="shared" si="30"/>
        <v>0</v>
      </c>
    </row>
    <row r="65" spans="1:47">
      <c r="A65" t="s">
        <v>267</v>
      </c>
      <c r="B65" t="s">
        <v>268</v>
      </c>
      <c r="C65" s="75">
        <f t="shared" ca="1" si="27"/>
        <v>1911.4721819082345</v>
      </c>
      <c r="D65" s="76">
        <f t="shared" ca="1" si="27"/>
        <v>1930.825725363417</v>
      </c>
      <c r="E65" s="77">
        <f t="shared" ca="1" si="27"/>
        <v>1954.1529443228426</v>
      </c>
      <c r="G65" s="75">
        <f t="shared" ca="1" si="28"/>
        <v>1911.4721819082345</v>
      </c>
      <c r="H65" s="76">
        <f t="shared" ca="1" si="28"/>
        <v>1930.825725363417</v>
      </c>
      <c r="I65" s="77">
        <f t="shared" ca="1" si="28"/>
        <v>1954.1529443228426</v>
      </c>
      <c r="J65" s="76"/>
      <c r="K65" s="82">
        <f>Clusters!T65</f>
        <v>1804.2884742414828</v>
      </c>
      <c r="L65" s="113"/>
      <c r="M65" s="114">
        <f t="shared" ca="1" si="29"/>
        <v>107.18370766675167</v>
      </c>
      <c r="N65" s="115">
        <f t="shared" ca="1" si="29"/>
        <v>126.53725112193405</v>
      </c>
      <c r="O65" s="116">
        <f t="shared" ca="1" si="29"/>
        <v>149.86447008135968</v>
      </c>
      <c r="P65" s="115"/>
      <c r="Q65" s="114">
        <f>IF(Q$4="High",OtherCost!$T$20,OtherCost!$T$19)</f>
        <v>5.4142693112445279</v>
      </c>
      <c r="R65" s="115">
        <f t="shared" si="11"/>
        <v>9.5014617912169186</v>
      </c>
      <c r="S65" s="116">
        <f>IF(S$4="High",OtherCost!$T$20,OtherCost!$T$19)</f>
        <v>13.588654271189307</v>
      </c>
      <c r="T65" s="115"/>
      <c r="U65" s="114">
        <f>IF(U$4="High",OtherCost!$P$20,OtherCost!$P$19)</f>
        <v>0.48466080270705936</v>
      </c>
      <c r="V65" s="115">
        <f t="shared" si="12"/>
        <v>0.82750556769630201</v>
      </c>
      <c r="W65" s="116">
        <f>IF(W$4="High",OtherCost!$P$20,OtherCost!$P$19)</f>
        <v>1.1703503326855447</v>
      </c>
      <c r="X65" s="115"/>
      <c r="Y65" s="114">
        <v>0</v>
      </c>
      <c r="Z65" s="117">
        <v>0</v>
      </c>
      <c r="AA65" s="116">
        <v>0</v>
      </c>
      <c r="AB65" s="115"/>
      <c r="AC65" s="114">
        <f ca="1">IF(AC$4="High",OtherCost!$F$11,OtherCost!$F$10)</f>
        <v>28.567810437481253</v>
      </c>
      <c r="AD65" s="117">
        <f t="shared" ca="1" si="13"/>
        <v>35.543965639215436</v>
      </c>
      <c r="AE65" s="116">
        <f ca="1">IF(AE$4="High",OtherCost!$F$11,OtherCost!$F$10)</f>
        <v>42.520120840949616</v>
      </c>
      <c r="AF65" s="115"/>
      <c r="AG65" s="115">
        <v>4.8538641667281697</v>
      </c>
      <c r="AH65" s="115">
        <v>4.8538641667281697</v>
      </c>
      <c r="AI65" s="115">
        <v>4.8538641667281697</v>
      </c>
      <c r="AJ65" s="115"/>
      <c r="AK65" s="115">
        <f>Clusters!AD65</f>
        <v>59.915751940104116</v>
      </c>
      <c r="AL65" s="115">
        <f t="shared" si="14"/>
        <v>59.915751940104116</v>
      </c>
      <c r="AM65" s="115">
        <f t="shared" si="14"/>
        <v>59.915751940104116</v>
      </c>
      <c r="AN65" s="115"/>
      <c r="AO65" s="114">
        <f t="shared" si="8"/>
        <v>7.9473510084865513</v>
      </c>
      <c r="AP65" s="117">
        <f>Clusters!AF65</f>
        <v>15.894702016973103</v>
      </c>
      <c r="AQ65" s="118">
        <f t="shared" si="9"/>
        <v>27.81572852970293</v>
      </c>
      <c r="AR65" s="117"/>
      <c r="AS65" s="114">
        <f>Clusters!AH65</f>
        <v>0</v>
      </c>
      <c r="AT65" s="117">
        <f t="shared" si="30"/>
        <v>0</v>
      </c>
      <c r="AU65" s="118">
        <f t="shared" si="30"/>
        <v>0</v>
      </c>
    </row>
    <row r="66" spans="1:47">
      <c r="C66" s="75"/>
      <c r="D66" s="76"/>
      <c r="E66" s="77"/>
      <c r="G66" s="75"/>
      <c r="H66" s="76"/>
      <c r="I66" s="77"/>
      <c r="J66" s="76"/>
      <c r="K66" s="82">
        <f>Clusters!T66</f>
        <v>0</v>
      </c>
      <c r="L66" s="113"/>
      <c r="M66" s="114"/>
      <c r="N66" s="115"/>
      <c r="O66" s="116"/>
      <c r="P66" s="115"/>
      <c r="Q66" s="114"/>
      <c r="R66" s="115"/>
      <c r="S66" s="116"/>
      <c r="T66" s="115"/>
      <c r="U66" s="114"/>
      <c r="V66" s="115"/>
      <c r="W66" s="116"/>
      <c r="X66" s="115"/>
      <c r="Y66" s="114"/>
      <c r="Z66" s="117"/>
      <c r="AA66" s="116"/>
      <c r="AB66" s="115"/>
      <c r="AC66" s="114"/>
      <c r="AD66" s="117"/>
      <c r="AE66" s="116"/>
      <c r="AF66" s="115"/>
      <c r="AG66" s="115"/>
      <c r="AH66" s="115"/>
      <c r="AI66" s="115"/>
      <c r="AJ66" s="115"/>
      <c r="AK66" s="115">
        <f>Clusters!AD66</f>
        <v>0</v>
      </c>
      <c r="AL66" s="115">
        <f t="shared" si="14"/>
        <v>0</v>
      </c>
      <c r="AM66" s="115">
        <f t="shared" si="14"/>
        <v>0</v>
      </c>
      <c r="AN66" s="115"/>
      <c r="AO66" s="114"/>
      <c r="AP66" s="117">
        <f>Clusters!AF66</f>
        <v>0</v>
      </c>
      <c r="AQ66" s="118"/>
      <c r="AR66" s="117"/>
      <c r="AS66" s="114">
        <f>Clusters!AH66</f>
        <v>0</v>
      </c>
      <c r="AT66" s="117">
        <f t="shared" si="30"/>
        <v>0</v>
      </c>
      <c r="AU66" s="118">
        <f t="shared" si="30"/>
        <v>0</v>
      </c>
    </row>
    <row r="67" spans="1:47">
      <c r="A67" t="s">
        <v>271</v>
      </c>
      <c r="B67" t="s">
        <v>272</v>
      </c>
      <c r="C67" s="75">
        <f t="shared" ref="C67:E75" ca="1" si="31">$K67+M67</f>
        <v>2005.8191058490149</v>
      </c>
      <c r="D67" s="76">
        <f t="shared" ca="1" si="31"/>
        <v>2020.2146586030626</v>
      </c>
      <c r="E67" s="77">
        <f t="shared" ca="1" si="31"/>
        <v>2039.4025976279434</v>
      </c>
      <c r="G67" s="75">
        <f t="shared" ref="G67:I75" ca="1" si="32">C67-AS67</f>
        <v>2005.8191058490149</v>
      </c>
      <c r="H67" s="76">
        <f t="shared" ca="1" si="32"/>
        <v>2020.2146586030626</v>
      </c>
      <c r="I67" s="77">
        <f t="shared" ca="1" si="32"/>
        <v>2039.4025976279434</v>
      </c>
      <c r="J67" s="76"/>
      <c r="K67" s="82">
        <f>Clusters!T67</f>
        <v>1925.2045371969721</v>
      </c>
      <c r="L67" s="113"/>
      <c r="M67" s="114">
        <f t="shared" ref="M67:O75" ca="1" si="33">Q67+U67+Y67+AC67+AG67+AK67+AO67</f>
        <v>80.614568652042877</v>
      </c>
      <c r="N67" s="115">
        <f t="shared" ca="1" si="33"/>
        <v>95.010121406090505</v>
      </c>
      <c r="O67" s="116">
        <f t="shared" ca="1" si="33"/>
        <v>114.19806043097137</v>
      </c>
      <c r="P67" s="115"/>
      <c r="Q67" s="114">
        <f>IF(Q$4="High",OtherCost!$T$20,OtherCost!$T$19)</f>
        <v>5.4142693112445279</v>
      </c>
      <c r="R67" s="115">
        <f t="shared" si="11"/>
        <v>9.5014617912169186</v>
      </c>
      <c r="S67" s="116">
        <f>IF(S$4="High",OtherCost!$T$20,OtherCost!$T$19)</f>
        <v>13.588654271189307</v>
      </c>
      <c r="T67" s="115"/>
      <c r="U67" s="114">
        <f>IF(U$4="High",OtherCost!$P$20,OtherCost!$P$19)</f>
        <v>0.48466080270705936</v>
      </c>
      <c r="V67" s="115">
        <f t="shared" si="12"/>
        <v>0.82750556769630201</v>
      </c>
      <c r="W67" s="116">
        <f>IF(W$4="High",OtherCost!$P$20,OtherCost!$P$19)</f>
        <v>1.1703503326855447</v>
      </c>
      <c r="X67" s="115"/>
      <c r="Y67" s="114">
        <v>0</v>
      </c>
      <c r="Z67" s="117">
        <v>0</v>
      </c>
      <c r="AA67" s="116">
        <v>0</v>
      </c>
      <c r="AB67" s="115"/>
      <c r="AC67" s="114">
        <f ca="1">IF(AC$4="High",OtherCost!$F$13,OtherCost!$F$12)</f>
        <v>1.5088310153519282</v>
      </c>
      <c r="AD67" s="117">
        <f t="shared" ca="1" si="13"/>
        <v>1.8895739827714091</v>
      </c>
      <c r="AE67" s="116">
        <f ca="1">IF(AE$4="High",OtherCost!$F$13,OtherCost!$F$12)</f>
        <v>2.2703169501908897</v>
      </c>
      <c r="AF67" s="115"/>
      <c r="AG67" s="115">
        <v>4.8538641667281697</v>
      </c>
      <c r="AH67" s="115">
        <v>4.8538641667281697</v>
      </c>
      <c r="AI67" s="115">
        <v>4.8538641667281697</v>
      </c>
      <c r="AJ67" s="115"/>
      <c r="AK67" s="115">
        <f>Clusters!AD67</f>
        <v>58.7681708143447</v>
      </c>
      <c r="AL67" s="115">
        <f t="shared" si="14"/>
        <v>58.7681708143447</v>
      </c>
      <c r="AM67" s="115">
        <f t="shared" si="14"/>
        <v>58.7681708143447</v>
      </c>
      <c r="AN67" s="115"/>
      <c r="AO67" s="114">
        <f t="shared" si="8"/>
        <v>9.5847725416665011</v>
      </c>
      <c r="AP67" s="117">
        <f>Clusters!AF67</f>
        <v>19.169545083333002</v>
      </c>
      <c r="AQ67" s="118">
        <f t="shared" si="9"/>
        <v>33.546703895832756</v>
      </c>
      <c r="AR67" s="117"/>
      <c r="AS67" s="114">
        <f>Clusters!AH67</f>
        <v>0</v>
      </c>
      <c r="AT67" s="117">
        <f t="shared" si="30"/>
        <v>0</v>
      </c>
      <c r="AU67" s="118">
        <f t="shared" si="30"/>
        <v>0</v>
      </c>
    </row>
    <row r="68" spans="1:47">
      <c r="A68" t="s">
        <v>275</v>
      </c>
      <c r="B68" t="s">
        <v>276</v>
      </c>
      <c r="C68" s="75">
        <f t="shared" ca="1" si="31"/>
        <v>2004.1566400885492</v>
      </c>
      <c r="D68" s="76">
        <f t="shared" ca="1" si="31"/>
        <v>2018.5205908770308</v>
      </c>
      <c r="E68" s="77">
        <f t="shared" ca="1" si="31"/>
        <v>2037.6611269535626</v>
      </c>
      <c r="G68" s="75">
        <f t="shared" ca="1" si="32"/>
        <v>2004.1566400885492</v>
      </c>
      <c r="H68" s="76">
        <f t="shared" ca="1" si="32"/>
        <v>2018.5205908770308</v>
      </c>
      <c r="I68" s="77">
        <f t="shared" ca="1" si="32"/>
        <v>2037.6611269535626</v>
      </c>
      <c r="J68" s="76"/>
      <c r="K68" s="82">
        <f>Clusters!T68</f>
        <v>1923.5530938923773</v>
      </c>
      <c r="L68" s="113"/>
      <c r="M68" s="114">
        <f t="shared" ca="1" si="33"/>
        <v>80.603546196172005</v>
      </c>
      <c r="N68" s="115">
        <f t="shared" ca="1" si="33"/>
        <v>94.967496984653536</v>
      </c>
      <c r="O68" s="116">
        <f t="shared" ca="1" si="33"/>
        <v>114.10803306118527</v>
      </c>
      <c r="P68" s="115"/>
      <c r="Q68" s="114">
        <f>IF(Q$4="High",OtherCost!$T$20,OtherCost!$T$19)</f>
        <v>5.4142693112445279</v>
      </c>
      <c r="R68" s="115">
        <f t="shared" si="11"/>
        <v>9.5014617912169186</v>
      </c>
      <c r="S68" s="116">
        <f>IF(S$4="High",OtherCost!$T$20,OtherCost!$T$19)</f>
        <v>13.588654271189307</v>
      </c>
      <c r="T68" s="115"/>
      <c r="U68" s="114">
        <f>IF(U$4="High",OtherCost!$P$20,OtherCost!$P$19)</f>
        <v>0.48466080270705936</v>
      </c>
      <c r="V68" s="115">
        <f t="shared" si="12"/>
        <v>0.82750556769630201</v>
      </c>
      <c r="W68" s="116">
        <f>IF(W$4="High",OtherCost!$P$20,OtherCost!$P$19)</f>
        <v>1.1703503326855447</v>
      </c>
      <c r="X68" s="115"/>
      <c r="Y68" s="114">
        <v>0</v>
      </c>
      <c r="Z68" s="117">
        <v>0</v>
      </c>
      <c r="AA68" s="116">
        <v>0</v>
      </c>
      <c r="AB68" s="115"/>
      <c r="AC68" s="114">
        <f ca="1">IF(AC$4="High",OtherCost!$F$13,OtherCost!$F$12)</f>
        <v>1.5088310153519282</v>
      </c>
      <c r="AD68" s="117">
        <f t="shared" ca="1" si="13"/>
        <v>1.8895739827714091</v>
      </c>
      <c r="AE68" s="116">
        <f ca="1">IF(AE$4="High",OtherCost!$F$13,OtherCost!$F$12)</f>
        <v>2.2703169501908897</v>
      </c>
      <c r="AF68" s="115"/>
      <c r="AG68" s="115">
        <v>4.8538641667281697</v>
      </c>
      <c r="AH68" s="115">
        <v>4.8538641667281697</v>
      </c>
      <c r="AI68" s="115">
        <v>4.8538641667281697</v>
      </c>
      <c r="AJ68" s="115"/>
      <c r="AK68" s="115">
        <f>Clusters!AD68</f>
        <v>58.78875032403991</v>
      </c>
      <c r="AL68" s="115">
        <f t="shared" si="14"/>
        <v>58.78875032403991</v>
      </c>
      <c r="AM68" s="115">
        <f t="shared" si="14"/>
        <v>58.78875032403991</v>
      </c>
      <c r="AN68" s="115"/>
      <c r="AO68" s="114">
        <f t="shared" si="8"/>
        <v>9.5531705761004151</v>
      </c>
      <c r="AP68" s="117">
        <f>Clusters!AF68</f>
        <v>19.10634115220083</v>
      </c>
      <c r="AQ68" s="118">
        <f t="shared" si="9"/>
        <v>33.436097016351454</v>
      </c>
      <c r="AR68" s="117"/>
      <c r="AS68" s="114">
        <f>Clusters!AH68</f>
        <v>0</v>
      </c>
      <c r="AT68" s="117">
        <f t="shared" si="30"/>
        <v>0</v>
      </c>
      <c r="AU68" s="118">
        <f t="shared" si="30"/>
        <v>0</v>
      </c>
    </row>
    <row r="69" spans="1:47">
      <c r="A69" t="s">
        <v>279</v>
      </c>
      <c r="B69" t="s">
        <v>280</v>
      </c>
      <c r="C69" s="75">
        <f t="shared" ca="1" si="31"/>
        <v>2329.7060312259132</v>
      </c>
      <c r="D69" s="76">
        <f t="shared" ca="1" si="31"/>
        <v>2345.7896763462368</v>
      </c>
      <c r="E69" s="77">
        <f t="shared" ca="1" si="31"/>
        <v>2367.5097539205312</v>
      </c>
      <c r="G69" s="75">
        <f t="shared" ca="1" si="32"/>
        <v>2329.7060312259132</v>
      </c>
      <c r="H69" s="76">
        <f t="shared" ca="1" si="32"/>
        <v>2345.7896763462368</v>
      </c>
      <c r="I69" s="77">
        <f t="shared" ca="1" si="32"/>
        <v>2367.5097539205312</v>
      </c>
      <c r="J69" s="76"/>
      <c r="K69" s="82">
        <f>Clusters!T69</f>
        <v>2240.6047129894478</v>
      </c>
      <c r="L69" s="113"/>
      <c r="M69" s="114">
        <f t="shared" ca="1" si="33"/>
        <v>89.101318236465644</v>
      </c>
      <c r="N69" s="115">
        <f t="shared" ca="1" si="33"/>
        <v>105.18496335678896</v>
      </c>
      <c r="O69" s="116">
        <f t="shared" ca="1" si="33"/>
        <v>126.90504093108336</v>
      </c>
      <c r="P69" s="115"/>
      <c r="Q69" s="114">
        <f>IF(Q$4="High",OtherCost!$T$20,OtherCost!$T$19)</f>
        <v>5.4142693112445279</v>
      </c>
      <c r="R69" s="115">
        <f t="shared" si="11"/>
        <v>9.5014617912169186</v>
      </c>
      <c r="S69" s="116">
        <f>IF(S$4="High",OtherCost!$T$20,OtherCost!$T$19)</f>
        <v>13.588654271189307</v>
      </c>
      <c r="T69" s="115"/>
      <c r="U69" s="114">
        <f>IF(U$4="High",OtherCost!$P$20,OtherCost!$P$19)</f>
        <v>0.48466080270705936</v>
      </c>
      <c r="V69" s="115">
        <f t="shared" si="12"/>
        <v>0.82750556769630201</v>
      </c>
      <c r="W69" s="116">
        <f>IF(W$4="High",OtherCost!$P$20,OtherCost!$P$19)</f>
        <v>1.1703503326855447</v>
      </c>
      <c r="X69" s="115"/>
      <c r="Y69" s="114">
        <v>0</v>
      </c>
      <c r="Z69" s="117">
        <v>0</v>
      </c>
      <c r="AA69" s="116">
        <v>0</v>
      </c>
      <c r="AB69" s="115"/>
      <c r="AC69" s="114">
        <f ca="1">IF(AC$4="High",OtherCost!$F$13,OtherCost!$F$12)</f>
        <v>1.5088310153519282</v>
      </c>
      <c r="AD69" s="117">
        <f t="shared" ca="1" si="13"/>
        <v>1.8895739827714091</v>
      </c>
      <c r="AE69" s="116">
        <f ca="1">IF(AE$4="High",OtherCost!$F$13,OtherCost!$F$12)</f>
        <v>2.2703169501908897</v>
      </c>
      <c r="AF69" s="115"/>
      <c r="AG69" s="115">
        <v>4.8538641667281697</v>
      </c>
      <c r="AH69" s="115">
        <v>4.8538641667281697</v>
      </c>
      <c r="AI69" s="115">
        <v>4.8538641667281697</v>
      </c>
      <c r="AJ69" s="115"/>
      <c r="AK69" s="115">
        <f>Clusters!AD69</f>
        <v>65.56682803249177</v>
      </c>
      <c r="AL69" s="115">
        <f t="shared" si="14"/>
        <v>65.56682803249177</v>
      </c>
      <c r="AM69" s="115">
        <f t="shared" si="14"/>
        <v>65.56682803249177</v>
      </c>
      <c r="AN69" s="115"/>
      <c r="AO69" s="114">
        <f t="shared" si="8"/>
        <v>11.272864907942196</v>
      </c>
      <c r="AP69" s="117">
        <f>Clusters!AF69</f>
        <v>22.545729815884393</v>
      </c>
      <c r="AQ69" s="118">
        <f t="shared" si="9"/>
        <v>39.455027177797689</v>
      </c>
      <c r="AR69" s="117"/>
      <c r="AS69" s="114">
        <f>Clusters!AH69</f>
        <v>0</v>
      </c>
      <c r="AT69" s="117">
        <f t="shared" si="30"/>
        <v>0</v>
      </c>
      <c r="AU69" s="118">
        <f t="shared" si="30"/>
        <v>0</v>
      </c>
    </row>
    <row r="70" spans="1:47">
      <c r="A70" t="s">
        <v>283</v>
      </c>
      <c r="B70" t="s">
        <v>284</v>
      </c>
      <c r="C70" s="75">
        <f t="shared" ca="1" si="31"/>
        <v>2118.3586309553461</v>
      </c>
      <c r="D70" s="76">
        <f t="shared" ca="1" si="31"/>
        <v>2135.7294709663593</v>
      </c>
      <c r="E70" s="77">
        <f t="shared" ca="1" si="31"/>
        <v>2159.3803408766889</v>
      </c>
      <c r="G70" s="75">
        <f t="shared" ca="1" si="32"/>
        <v>2118.3586309553461</v>
      </c>
      <c r="H70" s="76">
        <f t="shared" ca="1" si="32"/>
        <v>2135.7294709663593</v>
      </c>
      <c r="I70" s="77">
        <f t="shared" ca="1" si="32"/>
        <v>2159.3803408766889</v>
      </c>
      <c r="J70" s="76"/>
      <c r="K70" s="82">
        <f>Clusters!T70</f>
        <v>2034.4926215503624</v>
      </c>
      <c r="L70" s="113"/>
      <c r="M70" s="114">
        <f t="shared" ca="1" si="33"/>
        <v>83.866009404983529</v>
      </c>
      <c r="N70" s="115">
        <f t="shared" ca="1" si="33"/>
        <v>101.23684941599694</v>
      </c>
      <c r="O70" s="116">
        <f t="shared" ca="1" si="33"/>
        <v>124.8877193263265</v>
      </c>
      <c r="P70" s="115"/>
      <c r="Q70" s="114">
        <f>IF(Q$4="High",OtherCost!$T$20,OtherCost!$T$19)</f>
        <v>5.4142693112445279</v>
      </c>
      <c r="R70" s="115">
        <f t="shared" si="11"/>
        <v>9.5014617912169186</v>
      </c>
      <c r="S70" s="116">
        <f>IF(S$4="High",OtherCost!$T$20,OtherCost!$T$19)</f>
        <v>13.588654271189307</v>
      </c>
      <c r="T70" s="115"/>
      <c r="U70" s="114">
        <f>IF(U$4="High",OtherCost!$P$20,OtherCost!$P$19)</f>
        <v>0.48466080270705936</v>
      </c>
      <c r="V70" s="115">
        <f t="shared" si="12"/>
        <v>0.82750556769630201</v>
      </c>
      <c r="W70" s="116">
        <f>IF(W$4="High",OtherCost!$P$20,OtherCost!$P$19)</f>
        <v>1.1703503326855447</v>
      </c>
      <c r="X70" s="115"/>
      <c r="Y70" s="114">
        <v>0</v>
      </c>
      <c r="Z70" s="117">
        <v>0</v>
      </c>
      <c r="AA70" s="116">
        <v>0</v>
      </c>
      <c r="AB70" s="115"/>
      <c r="AC70" s="114">
        <f ca="1">IF(AC$4="High",OtherCost!$F$13,OtherCost!$F$12)</f>
        <v>1.5088310153519282</v>
      </c>
      <c r="AD70" s="117">
        <f t="shared" ca="1" si="13"/>
        <v>1.8895739827714091</v>
      </c>
      <c r="AE70" s="116">
        <f ca="1">IF(AE$4="High",OtherCost!$F$13,OtherCost!$F$12)</f>
        <v>2.2703169501908897</v>
      </c>
      <c r="AF70" s="115"/>
      <c r="AG70" s="115">
        <v>4.8538641667281697</v>
      </c>
      <c r="AH70" s="115">
        <v>4.8538641667281697</v>
      </c>
      <c r="AI70" s="115">
        <v>4.8538641667281697</v>
      </c>
      <c r="AJ70" s="115"/>
      <c r="AK70" s="115">
        <f>Clusters!AD70</f>
        <v>59.044324310319546</v>
      </c>
      <c r="AL70" s="115">
        <f t="shared" si="14"/>
        <v>59.044324310319546</v>
      </c>
      <c r="AM70" s="115">
        <f t="shared" si="14"/>
        <v>59.044324310319546</v>
      </c>
      <c r="AN70" s="115"/>
      <c r="AO70" s="114">
        <f t="shared" si="8"/>
        <v>12.560059798632299</v>
      </c>
      <c r="AP70" s="117">
        <f>Clusters!AF70</f>
        <v>25.120119597264598</v>
      </c>
      <c r="AQ70" s="118">
        <f t="shared" si="9"/>
        <v>43.960209295213048</v>
      </c>
      <c r="AR70" s="117"/>
      <c r="AS70" s="114">
        <f>Clusters!AH70</f>
        <v>0</v>
      </c>
      <c r="AT70" s="117">
        <f t="shared" si="30"/>
        <v>0</v>
      </c>
      <c r="AU70" s="118">
        <f t="shared" si="30"/>
        <v>0</v>
      </c>
    </row>
    <row r="71" spans="1:47">
      <c r="A71" t="s">
        <v>287</v>
      </c>
      <c r="B71" t="s">
        <v>288</v>
      </c>
      <c r="C71" s="75">
        <f t="shared" ca="1" si="31"/>
        <v>1907.7035959714299</v>
      </c>
      <c r="D71" s="76">
        <f t="shared" ca="1" si="31"/>
        <v>1919.5970866873517</v>
      </c>
      <c r="E71" s="77">
        <f t="shared" ca="1" si="31"/>
        <v>1935.0319326550441</v>
      </c>
      <c r="G71" s="75">
        <f t="shared" ca="1" si="32"/>
        <v>1907.7035959714299</v>
      </c>
      <c r="H71" s="76">
        <f t="shared" ca="1" si="32"/>
        <v>1919.5970866873517</v>
      </c>
      <c r="I71" s="77">
        <f t="shared" ca="1" si="32"/>
        <v>1935.0319326550441</v>
      </c>
      <c r="J71" s="76"/>
      <c r="K71" s="82">
        <f>Clusters!T71</f>
        <v>1825.5525920408365</v>
      </c>
      <c r="L71" s="113"/>
      <c r="M71" s="114">
        <f t="shared" ca="1" si="33"/>
        <v>82.151003930593291</v>
      </c>
      <c r="N71" s="115">
        <f t="shared" ca="1" si="33"/>
        <v>94.044494646515219</v>
      </c>
      <c r="O71" s="116">
        <f t="shared" ca="1" si="33"/>
        <v>109.47934061420756</v>
      </c>
      <c r="P71" s="115"/>
      <c r="Q71" s="114">
        <f>IF(Q$4="High",OtherCost!$T$20,OtherCost!$T$19)</f>
        <v>5.4142693112445279</v>
      </c>
      <c r="R71" s="115">
        <f t="shared" si="11"/>
        <v>9.5014617912169186</v>
      </c>
      <c r="S71" s="116">
        <f>IF(S$4="High",OtherCost!$T$20,OtherCost!$T$19)</f>
        <v>13.588654271189307</v>
      </c>
      <c r="T71" s="115"/>
      <c r="U71" s="114">
        <f>IF(U$4="High",OtherCost!$P$20,OtherCost!$P$19)</f>
        <v>0.48466080270705936</v>
      </c>
      <c r="V71" s="115">
        <f t="shared" si="12"/>
        <v>0.82750556769630201</v>
      </c>
      <c r="W71" s="116">
        <f>IF(W$4="High",OtherCost!$P$20,OtherCost!$P$19)</f>
        <v>1.1703503326855447</v>
      </c>
      <c r="X71" s="115"/>
      <c r="Y71" s="114">
        <v>0</v>
      </c>
      <c r="Z71" s="117">
        <v>0</v>
      </c>
      <c r="AA71" s="116">
        <v>0</v>
      </c>
      <c r="AB71" s="115"/>
      <c r="AC71" s="114">
        <f ca="1">IF(AC$4="High",OtherCost!$F$13,OtherCost!$F$12)</f>
        <v>1.5088310153519282</v>
      </c>
      <c r="AD71" s="117">
        <f t="shared" ca="1" si="13"/>
        <v>1.8895739827714091</v>
      </c>
      <c r="AE71" s="116">
        <f ca="1">IF(AE$4="High",OtherCost!$F$13,OtherCost!$F$12)</f>
        <v>2.2703169501908897</v>
      </c>
      <c r="AF71" s="115"/>
      <c r="AG71" s="115">
        <v>4.8538641667281697</v>
      </c>
      <c r="AH71" s="115">
        <v>4.8538641667281697</v>
      </c>
      <c r="AI71" s="115">
        <v>4.8538641667281697</v>
      </c>
      <c r="AJ71" s="115"/>
      <c r="AK71" s="115">
        <f>Clusters!AD71</f>
        <v>62.806668131020793</v>
      </c>
      <c r="AL71" s="115">
        <f t="shared" si="14"/>
        <v>62.806668131020793</v>
      </c>
      <c r="AM71" s="115">
        <f t="shared" si="14"/>
        <v>62.806668131020793</v>
      </c>
      <c r="AN71" s="115"/>
      <c r="AO71" s="114">
        <f t="shared" si="8"/>
        <v>7.0827105035408149</v>
      </c>
      <c r="AP71" s="117">
        <f>Clusters!AF71</f>
        <v>14.16542100708163</v>
      </c>
      <c r="AQ71" s="118">
        <f t="shared" si="9"/>
        <v>24.789486762392851</v>
      </c>
      <c r="AR71" s="117"/>
      <c r="AS71" s="114">
        <f>Clusters!AH71</f>
        <v>0</v>
      </c>
      <c r="AT71" s="117">
        <f t="shared" si="30"/>
        <v>0</v>
      </c>
      <c r="AU71" s="118">
        <f t="shared" si="30"/>
        <v>0</v>
      </c>
    </row>
    <row r="72" spans="1:47">
      <c r="A72" t="s">
        <v>291</v>
      </c>
      <c r="B72" t="s">
        <v>292</v>
      </c>
      <c r="C72" s="75">
        <f t="shared" ca="1" si="31"/>
        <v>1986.7320749070636</v>
      </c>
      <c r="D72" s="76">
        <f t="shared" ca="1" si="31"/>
        <v>2001.0626155547491</v>
      </c>
      <c r="E72" s="77">
        <f t="shared" ca="1" si="31"/>
        <v>2020.1530364200867</v>
      </c>
      <c r="G72" s="75">
        <f t="shared" ca="1" si="32"/>
        <v>1986.7320749070636</v>
      </c>
      <c r="H72" s="76">
        <f t="shared" ca="1" si="32"/>
        <v>2001.0626155547491</v>
      </c>
      <c r="I72" s="77">
        <f t="shared" ca="1" si="32"/>
        <v>2020.1530364200867</v>
      </c>
      <c r="J72" s="76"/>
      <c r="K72" s="82">
        <f>Clusters!T72</f>
        <v>1907.2416927058712</v>
      </c>
      <c r="L72" s="113"/>
      <c r="M72" s="114">
        <f t="shared" ca="1" si="33"/>
        <v>79.49038220119256</v>
      </c>
      <c r="N72" s="115">
        <f t="shared" ca="1" si="33"/>
        <v>93.82092284887797</v>
      </c>
      <c r="O72" s="116">
        <f t="shared" ca="1" si="33"/>
        <v>112.91134371421552</v>
      </c>
      <c r="P72" s="115"/>
      <c r="Q72" s="114">
        <f>IF(Q$4="High",OtherCost!$T$20,OtherCost!$T$19)</f>
        <v>5.4142693112445279</v>
      </c>
      <c r="R72" s="115">
        <f t="shared" si="11"/>
        <v>9.5014617912169186</v>
      </c>
      <c r="S72" s="116">
        <f>IF(S$4="High",OtherCost!$T$20,OtherCost!$T$19)</f>
        <v>13.588654271189307</v>
      </c>
      <c r="T72" s="115"/>
      <c r="U72" s="114">
        <f>IF(U$4="High",OtherCost!$P$20,OtherCost!$P$19)</f>
        <v>0.48466080270705936</v>
      </c>
      <c r="V72" s="115">
        <f t="shared" si="12"/>
        <v>0.82750556769630201</v>
      </c>
      <c r="W72" s="116">
        <f>IF(W$4="High",OtherCost!$P$20,OtherCost!$P$19)</f>
        <v>1.1703503326855447</v>
      </c>
      <c r="X72" s="115"/>
      <c r="Y72" s="114">
        <v>0</v>
      </c>
      <c r="Z72" s="117">
        <v>0</v>
      </c>
      <c r="AA72" s="116">
        <v>0</v>
      </c>
      <c r="AB72" s="115"/>
      <c r="AC72" s="114">
        <f ca="1">IF(AC$4="High",OtherCost!$F$13,OtherCost!$F$12)</f>
        <v>1.5088310153519282</v>
      </c>
      <c r="AD72" s="117">
        <f t="shared" ca="1" si="13"/>
        <v>1.8895739827714091</v>
      </c>
      <c r="AE72" s="116">
        <f ca="1">IF(AE$4="High",OtherCost!$F$13,OtherCost!$F$12)</f>
        <v>2.2703169501908897</v>
      </c>
      <c r="AF72" s="115"/>
      <c r="AG72" s="115">
        <v>4.8538641667281697</v>
      </c>
      <c r="AH72" s="115">
        <v>4.8538641667281697</v>
      </c>
      <c r="AI72" s="115">
        <v>4.8538641667281697</v>
      </c>
      <c r="AJ72" s="115"/>
      <c r="AK72" s="115">
        <f>Clusters!AD72</f>
        <v>57.708996469856565</v>
      </c>
      <c r="AL72" s="115">
        <f t="shared" si="14"/>
        <v>57.708996469856565</v>
      </c>
      <c r="AM72" s="115">
        <f t="shared" si="14"/>
        <v>57.708996469856565</v>
      </c>
      <c r="AN72" s="115"/>
      <c r="AO72" s="114">
        <f t="shared" ref="AO72:AO87" si="34">AP72*0.5</f>
        <v>9.5197604353043008</v>
      </c>
      <c r="AP72" s="117">
        <f>Clusters!AF72</f>
        <v>19.039520870608602</v>
      </c>
      <c r="AQ72" s="118">
        <f t="shared" ref="AQ72:AQ87" si="35">AP72*1.75</f>
        <v>33.31916152356505</v>
      </c>
      <c r="AR72" s="117"/>
      <c r="AS72" s="114">
        <f>Clusters!AH72</f>
        <v>0</v>
      </c>
      <c r="AT72" s="117">
        <f t="shared" si="30"/>
        <v>0</v>
      </c>
      <c r="AU72" s="118">
        <f t="shared" si="30"/>
        <v>0</v>
      </c>
    </row>
    <row r="73" spans="1:47">
      <c r="A73" t="s">
        <v>295</v>
      </c>
      <c r="B73" t="s">
        <v>296</v>
      </c>
      <c r="C73" s="75">
        <f t="shared" ca="1" si="31"/>
        <v>2026.2704845395817</v>
      </c>
      <c r="D73" s="76">
        <f t="shared" ca="1" si="31"/>
        <v>2040.7974910032458</v>
      </c>
      <c r="E73" s="77">
        <f t="shared" ca="1" si="31"/>
        <v>2060.1826105925511</v>
      </c>
      <c r="G73" s="75">
        <f t="shared" ca="1" si="32"/>
        <v>2026.2704845395817</v>
      </c>
      <c r="H73" s="76">
        <f t="shared" ca="1" si="32"/>
        <v>2040.7974910032458</v>
      </c>
      <c r="I73" s="77">
        <f t="shared" ca="1" si="32"/>
        <v>2060.1826105925511</v>
      </c>
      <c r="J73" s="76"/>
      <c r="K73" s="82">
        <f>Clusters!T73</f>
        <v>1945.0981308462242</v>
      </c>
      <c r="L73" s="113"/>
      <c r="M73" s="114">
        <f t="shared" ca="1" si="33"/>
        <v>81.172353693357607</v>
      </c>
      <c r="N73" s="115">
        <f t="shared" ca="1" si="33"/>
        <v>95.699360157021545</v>
      </c>
      <c r="O73" s="116">
        <f t="shared" ca="1" si="33"/>
        <v>115.08447974632691</v>
      </c>
      <c r="P73" s="115"/>
      <c r="Q73" s="114">
        <f>IF(Q$4="High",OtherCost!$T$20,OtherCost!$T$19)</f>
        <v>5.4142693112445279</v>
      </c>
      <c r="R73" s="115">
        <f t="shared" ref="R73:R87" si="36">AVERAGE(Q73,S73)</f>
        <v>9.5014617912169186</v>
      </c>
      <c r="S73" s="116">
        <f>IF(S$4="High",OtherCost!$T$20,OtherCost!$T$19)</f>
        <v>13.588654271189307</v>
      </c>
      <c r="T73" s="115"/>
      <c r="U73" s="114">
        <f>IF(U$4="High",OtherCost!$P$20,OtherCost!$P$19)</f>
        <v>0.48466080270705936</v>
      </c>
      <c r="V73" s="115">
        <f t="shared" ref="V73:V87" si="37">AVERAGE(U73,W73)</f>
        <v>0.82750556769630201</v>
      </c>
      <c r="W73" s="116">
        <f>IF(W$4="High",OtherCost!$P$20,OtherCost!$P$19)</f>
        <v>1.1703503326855447</v>
      </c>
      <c r="X73" s="115"/>
      <c r="Y73" s="114">
        <v>0</v>
      </c>
      <c r="Z73" s="117">
        <v>0</v>
      </c>
      <c r="AA73" s="116">
        <v>0</v>
      </c>
      <c r="AB73" s="115"/>
      <c r="AC73" s="114">
        <f ca="1">IF(AC$4="High",OtherCost!$F$13,OtherCost!$F$12)</f>
        <v>1.5088310153519282</v>
      </c>
      <c r="AD73" s="117">
        <f t="shared" ref="AD73:AD75" ca="1" si="38">AVERAGE(AC73,AE73)</f>
        <v>1.8895739827714091</v>
      </c>
      <c r="AE73" s="116">
        <f ca="1">IF(AE$4="High",OtherCost!$F$13,OtherCost!$F$12)</f>
        <v>2.2703169501908897</v>
      </c>
      <c r="AF73" s="115"/>
      <c r="AG73" s="115">
        <v>4.8538641667281697</v>
      </c>
      <c r="AH73" s="115">
        <v>4.8538641667281697</v>
      </c>
      <c r="AI73" s="115">
        <v>4.8538641667281697</v>
      </c>
      <c r="AJ73" s="115"/>
      <c r="AK73" s="115">
        <f>Clusters!AD73</f>
        <v>59.194502146043085</v>
      </c>
      <c r="AL73" s="115">
        <f t="shared" ref="AL73:AM87" si="39">AK73</f>
        <v>59.194502146043085</v>
      </c>
      <c r="AM73" s="115">
        <f t="shared" si="39"/>
        <v>59.194502146043085</v>
      </c>
      <c r="AN73" s="115"/>
      <c r="AO73" s="114">
        <f t="shared" si="34"/>
        <v>9.7162262512828335</v>
      </c>
      <c r="AP73" s="117">
        <f>Clusters!AF73</f>
        <v>19.432452502565667</v>
      </c>
      <c r="AQ73" s="118">
        <f t="shared" si="35"/>
        <v>34.006791879489917</v>
      </c>
      <c r="AR73" s="117"/>
      <c r="AS73" s="114">
        <f>Clusters!AH73</f>
        <v>0</v>
      </c>
      <c r="AT73" s="117">
        <f t="shared" ref="AT73:AU87" si="40">AS73</f>
        <v>0</v>
      </c>
      <c r="AU73" s="118">
        <f t="shared" si="40"/>
        <v>0</v>
      </c>
    </row>
    <row r="74" spans="1:47">
      <c r="A74" t="s">
        <v>299</v>
      </c>
      <c r="B74" t="s">
        <v>300</v>
      </c>
      <c r="C74" s="75">
        <f t="shared" ca="1" si="31"/>
        <v>2024.0568800837634</v>
      </c>
      <c r="D74" s="76">
        <f t="shared" ca="1" si="31"/>
        <v>2038.6232163507088</v>
      </c>
      <c r="E74" s="77">
        <f t="shared" ca="1" si="31"/>
        <v>2058.0673306449366</v>
      </c>
      <c r="G74" s="75">
        <f t="shared" ca="1" si="32"/>
        <v>2024.0568800837634</v>
      </c>
      <c r="H74" s="76">
        <f t="shared" ca="1" si="32"/>
        <v>2038.6232163507088</v>
      </c>
      <c r="I74" s="77">
        <f t="shared" ca="1" si="32"/>
        <v>2058.0673306449366</v>
      </c>
      <c r="J74" s="76"/>
      <c r="K74" s="82">
        <f>Clusters!T74</f>
        <v>1943.3754343862865</v>
      </c>
      <c r="L74" s="113"/>
      <c r="M74" s="114">
        <f t="shared" ca="1" si="33"/>
        <v>80.681445697476818</v>
      </c>
      <c r="N74" s="115">
        <f t="shared" ca="1" si="33"/>
        <v>95.247781964422316</v>
      </c>
      <c r="O74" s="116">
        <f t="shared" ca="1" si="33"/>
        <v>114.69189625865002</v>
      </c>
      <c r="P74" s="115"/>
      <c r="Q74" s="114">
        <f>IF(Q$4="High",OtherCost!$T$20,OtherCost!$T$19)</f>
        <v>5.4142693112445279</v>
      </c>
      <c r="R74" s="115">
        <f t="shared" si="36"/>
        <v>9.5014617912169186</v>
      </c>
      <c r="S74" s="116">
        <f>IF(S$4="High",OtherCost!$T$20,OtherCost!$T$19)</f>
        <v>13.588654271189307</v>
      </c>
      <c r="T74" s="115"/>
      <c r="U74" s="114">
        <f>IF(U$4="High",OtherCost!$P$20,OtherCost!$P$19)</f>
        <v>0.48466080270705936</v>
      </c>
      <c r="V74" s="115">
        <f t="shared" si="37"/>
        <v>0.82750556769630201</v>
      </c>
      <c r="W74" s="116">
        <f>IF(W$4="High",OtherCost!$P$20,OtherCost!$P$19)</f>
        <v>1.1703503326855447</v>
      </c>
      <c r="X74" s="115"/>
      <c r="Y74" s="114">
        <v>0</v>
      </c>
      <c r="Z74" s="117">
        <v>0</v>
      </c>
      <c r="AA74" s="116">
        <v>0</v>
      </c>
      <c r="AB74" s="115"/>
      <c r="AC74" s="114">
        <f ca="1">IF(AC$4="High",OtherCost!$F$13,OtherCost!$F$12)</f>
        <v>1.5088310153519282</v>
      </c>
      <c r="AD74" s="117">
        <f t="shared" ca="1" si="38"/>
        <v>1.8895739827714091</v>
      </c>
      <c r="AE74" s="116">
        <f ca="1">IF(AE$4="High",OtherCost!$F$13,OtherCost!$F$12)</f>
        <v>2.2703169501908897</v>
      </c>
      <c r="AF74" s="115"/>
      <c r="AG74" s="115">
        <v>4.8538641667281697</v>
      </c>
      <c r="AH74" s="115">
        <v>4.8538641667281697</v>
      </c>
      <c r="AI74" s="115">
        <v>4.8538641667281697</v>
      </c>
      <c r="AJ74" s="115"/>
      <c r="AK74" s="115">
        <f>Clusters!AD74</f>
        <v>58.664264346880756</v>
      </c>
      <c r="AL74" s="115">
        <f t="shared" si="39"/>
        <v>58.664264346880756</v>
      </c>
      <c r="AM74" s="115">
        <f t="shared" si="39"/>
        <v>58.664264346880756</v>
      </c>
      <c r="AN74" s="115"/>
      <c r="AO74" s="114">
        <f t="shared" si="34"/>
        <v>9.7555560545643818</v>
      </c>
      <c r="AP74" s="117">
        <f>Clusters!AF74</f>
        <v>19.511112109128764</v>
      </c>
      <c r="AQ74" s="118">
        <f t="shared" si="35"/>
        <v>34.144446190975337</v>
      </c>
      <c r="AR74" s="117"/>
      <c r="AS74" s="114">
        <f>Clusters!AH74</f>
        <v>0</v>
      </c>
      <c r="AT74" s="117">
        <f t="shared" si="40"/>
        <v>0</v>
      </c>
      <c r="AU74" s="118">
        <f t="shared" si="40"/>
        <v>0</v>
      </c>
    </row>
    <row r="75" spans="1:47">
      <c r="A75" t="s">
        <v>302</v>
      </c>
      <c r="B75" t="s">
        <v>303</v>
      </c>
      <c r="C75" s="75">
        <f t="shared" ca="1" si="31"/>
        <v>2004.8398278409056</v>
      </c>
      <c r="D75" s="76">
        <f t="shared" ca="1" si="31"/>
        <v>2019.1847423683539</v>
      </c>
      <c r="E75" s="77">
        <f t="shared" ca="1" si="31"/>
        <v>2038.2967240533358</v>
      </c>
      <c r="G75" s="75">
        <f t="shared" ca="1" si="32"/>
        <v>2004.8398278409056</v>
      </c>
      <c r="H75" s="76">
        <f t="shared" ca="1" si="32"/>
        <v>2019.1847423683539</v>
      </c>
      <c r="I75" s="77">
        <f t="shared" ca="1" si="32"/>
        <v>2038.2967240533358</v>
      </c>
      <c r="J75" s="76"/>
      <c r="K75" s="82">
        <f>Clusters!T75</f>
        <v>1924.2747469288402</v>
      </c>
      <c r="L75" s="113"/>
      <c r="M75" s="114">
        <f t="shared" ca="1" si="33"/>
        <v>80.565080912065397</v>
      </c>
      <c r="N75" s="115">
        <f t="shared" ca="1" si="33"/>
        <v>94.909995439513665</v>
      </c>
      <c r="O75" s="116">
        <f t="shared" ca="1" si="33"/>
        <v>114.02197712449549</v>
      </c>
      <c r="P75" s="115"/>
      <c r="Q75" s="114">
        <f>IF(Q$4="High",OtherCost!$T$20,OtherCost!$T$19)</f>
        <v>5.4142693112445279</v>
      </c>
      <c r="R75" s="115">
        <f t="shared" si="36"/>
        <v>9.5014617912169186</v>
      </c>
      <c r="S75" s="116">
        <f>IF(S$4="High",OtherCost!$T$20,OtherCost!$T$19)</f>
        <v>13.588654271189307</v>
      </c>
      <c r="T75" s="115"/>
      <c r="U75" s="114">
        <f>IF(U$4="High",OtherCost!$P$20,OtherCost!$P$19)</f>
        <v>0.48466080270705936</v>
      </c>
      <c r="V75" s="115">
        <f t="shared" si="37"/>
        <v>0.82750556769630201</v>
      </c>
      <c r="W75" s="116">
        <f>IF(W$4="High",OtherCost!$P$20,OtherCost!$P$19)</f>
        <v>1.1703503326855447</v>
      </c>
      <c r="X75" s="115"/>
      <c r="Y75" s="114">
        <v>0</v>
      </c>
      <c r="Z75" s="117">
        <v>0</v>
      </c>
      <c r="AA75" s="116">
        <v>0</v>
      </c>
      <c r="AB75" s="115"/>
      <c r="AC75" s="114">
        <f ca="1">IF(AC$4="High",OtherCost!$F$13,OtherCost!$F$12)</f>
        <v>1.5088310153519282</v>
      </c>
      <c r="AD75" s="117">
        <f t="shared" ca="1" si="38"/>
        <v>1.8895739827714091</v>
      </c>
      <c r="AE75" s="116">
        <f ca="1">IF(AE$4="High",OtherCost!$F$13,OtherCost!$F$12)</f>
        <v>2.2703169501908897</v>
      </c>
      <c r="AF75" s="115"/>
      <c r="AG75" s="115">
        <v>4.8538641667281697</v>
      </c>
      <c r="AH75" s="115">
        <v>4.8538641667281697</v>
      </c>
      <c r="AI75" s="115">
        <v>4.8538641667281697</v>
      </c>
      <c r="AJ75" s="115"/>
      <c r="AK75" s="115">
        <f>Clusters!AD75</f>
        <v>58.76932130096656</v>
      </c>
      <c r="AL75" s="115">
        <f t="shared" si="39"/>
        <v>58.76932130096656</v>
      </c>
      <c r="AM75" s="115">
        <f t="shared" si="39"/>
        <v>58.76932130096656</v>
      </c>
      <c r="AN75" s="115"/>
      <c r="AO75" s="114">
        <f t="shared" si="34"/>
        <v>9.5341343150671474</v>
      </c>
      <c r="AP75" s="117">
        <f>Clusters!AF75</f>
        <v>19.068268630134295</v>
      </c>
      <c r="AQ75" s="118">
        <f t="shared" si="35"/>
        <v>33.369470102735015</v>
      </c>
      <c r="AR75" s="117"/>
      <c r="AS75" s="114">
        <f>Clusters!AH75</f>
        <v>0</v>
      </c>
      <c r="AT75" s="117">
        <f t="shared" si="40"/>
        <v>0</v>
      </c>
      <c r="AU75" s="118">
        <f t="shared" si="40"/>
        <v>0</v>
      </c>
    </row>
    <row r="76" spans="1:47">
      <c r="C76" s="75"/>
      <c r="D76" s="76"/>
      <c r="E76" s="77"/>
      <c r="G76" s="75"/>
      <c r="H76" s="76"/>
      <c r="I76" s="77"/>
      <c r="J76" s="76"/>
      <c r="K76" s="82">
        <f>Clusters!T76</f>
        <v>0</v>
      </c>
      <c r="L76" s="113"/>
      <c r="M76" s="114"/>
      <c r="N76" s="115"/>
      <c r="O76" s="116"/>
      <c r="P76" s="115"/>
      <c r="Q76" s="114"/>
      <c r="R76" s="115"/>
      <c r="S76" s="116"/>
      <c r="T76" s="115"/>
      <c r="U76" s="114"/>
      <c r="V76" s="115"/>
      <c r="W76" s="116"/>
      <c r="X76" s="115"/>
      <c r="Y76" s="114"/>
      <c r="Z76" s="117"/>
      <c r="AA76" s="116"/>
      <c r="AB76" s="115"/>
      <c r="AC76" s="114"/>
      <c r="AD76" s="117"/>
      <c r="AE76" s="116"/>
      <c r="AF76" s="115"/>
      <c r="AG76" s="115"/>
      <c r="AH76" s="115"/>
      <c r="AI76" s="115"/>
      <c r="AJ76" s="115"/>
      <c r="AK76" s="115">
        <f>Clusters!AD76</f>
        <v>0</v>
      </c>
      <c r="AL76" s="115">
        <f t="shared" si="39"/>
        <v>0</v>
      </c>
      <c r="AM76" s="115">
        <f t="shared" si="39"/>
        <v>0</v>
      </c>
      <c r="AN76" s="115"/>
      <c r="AO76" s="114"/>
      <c r="AP76" s="117">
        <f>Clusters!AF76</f>
        <v>0</v>
      </c>
      <c r="AQ76" s="118"/>
      <c r="AR76" s="117"/>
      <c r="AS76" s="114">
        <f>Clusters!AH76</f>
        <v>0</v>
      </c>
      <c r="AT76" s="117">
        <f t="shared" si="40"/>
        <v>0</v>
      </c>
      <c r="AU76" s="118">
        <f t="shared" si="40"/>
        <v>0</v>
      </c>
    </row>
    <row r="77" spans="1:47">
      <c r="A77" t="s">
        <v>306</v>
      </c>
      <c r="B77" t="s">
        <v>307</v>
      </c>
      <c r="C77" s="75">
        <f t="shared" ref="C77:E81" si="41">$K77+M77</f>
        <v>1849.1842990699186</v>
      </c>
      <c r="D77" s="76">
        <f t="shared" si="41"/>
        <v>1859.5866637840454</v>
      </c>
      <c r="E77" s="77">
        <f t="shared" si="41"/>
        <v>1872.975192232755</v>
      </c>
      <c r="G77" s="75">
        <f t="shared" ref="G77:I81" si="42">C77-AS77</f>
        <v>1849.1842990699186</v>
      </c>
      <c r="H77" s="76">
        <f t="shared" si="42"/>
        <v>1859.5866637840454</v>
      </c>
      <c r="I77" s="77">
        <f t="shared" si="42"/>
        <v>1872.975192232755</v>
      </c>
      <c r="J77" s="76"/>
      <c r="K77" s="82">
        <f>Clusters!T77</f>
        <v>1739.7736628987157</v>
      </c>
      <c r="L77" s="113"/>
      <c r="M77" s="114">
        <f t="shared" ref="M77:O81" si="43">Q77+U77+Y77+AC77+AG77+AK77+AO77</f>
        <v>109.41063617120285</v>
      </c>
      <c r="N77" s="115">
        <f t="shared" si="43"/>
        <v>119.81300088532977</v>
      </c>
      <c r="O77" s="116">
        <f t="shared" si="43"/>
        <v>133.20152933403929</v>
      </c>
      <c r="P77" s="115"/>
      <c r="Q77" s="114">
        <f>IF(Q$4="High",OtherCost!$T$20,OtherCost!$T$19)</f>
        <v>5.4142693112445279</v>
      </c>
      <c r="R77" s="115">
        <f t="shared" si="36"/>
        <v>9.5014617912169186</v>
      </c>
      <c r="S77" s="116">
        <f>IF(S$4="High",OtherCost!$T$20,OtherCost!$T$19)</f>
        <v>13.588654271189307</v>
      </c>
      <c r="T77" s="115"/>
      <c r="U77" s="114">
        <f>IF(U$4="High",OtherCost!$P$20,OtherCost!$P$19)</f>
        <v>0.48466080270705936</v>
      </c>
      <c r="V77" s="115">
        <f t="shared" si="37"/>
        <v>0.82750556769630201</v>
      </c>
      <c r="W77" s="116">
        <f>IF(W$4="High",OtherCost!$P$20,OtherCost!$P$19)</f>
        <v>1.1703503326855447</v>
      </c>
      <c r="X77" s="115"/>
      <c r="Y77" s="114">
        <v>0</v>
      </c>
      <c r="Z77" s="117">
        <v>0</v>
      </c>
      <c r="AA77" s="116">
        <v>0</v>
      </c>
      <c r="AB77" s="115"/>
      <c r="AC77" s="114">
        <v>0</v>
      </c>
      <c r="AD77" s="117">
        <f t="shared" ref="AD77:AD81" si="44">AVERAGE(AC77,AE77)</f>
        <v>0</v>
      </c>
      <c r="AE77" s="116">
        <v>0</v>
      </c>
      <c r="AF77" s="115"/>
      <c r="AG77" s="115">
        <v>32.268968686100202</v>
      </c>
      <c r="AH77" s="115">
        <v>32.268968686100202</v>
      </c>
      <c r="AI77" s="115">
        <v>32.268968686100202</v>
      </c>
      <c r="AJ77" s="115"/>
      <c r="AK77" s="115">
        <f>Clusters!AD77</f>
        <v>65.270409901985801</v>
      </c>
      <c r="AL77" s="115">
        <f t="shared" si="39"/>
        <v>65.270409901985801</v>
      </c>
      <c r="AM77" s="115">
        <f t="shared" si="39"/>
        <v>65.270409901985801</v>
      </c>
      <c r="AN77" s="115"/>
      <c r="AO77" s="114">
        <f t="shared" si="34"/>
        <v>5.972327469165271</v>
      </c>
      <c r="AP77" s="117">
        <f>Clusters!AF77</f>
        <v>11.944654938330542</v>
      </c>
      <c r="AQ77" s="118">
        <f t="shared" si="35"/>
        <v>20.903146142078448</v>
      </c>
      <c r="AR77" s="117"/>
      <c r="AS77" s="114">
        <f>Clusters!AH77</f>
        <v>0</v>
      </c>
      <c r="AT77" s="117">
        <f t="shared" si="40"/>
        <v>0</v>
      </c>
      <c r="AU77" s="118">
        <f t="shared" si="40"/>
        <v>0</v>
      </c>
    </row>
    <row r="78" spans="1:47">
      <c r="A78" t="s">
        <v>309</v>
      </c>
      <c r="B78" t="s">
        <v>310</v>
      </c>
      <c r="C78" s="75">
        <f t="shared" si="41"/>
        <v>1847.1476761626454</v>
      </c>
      <c r="D78" s="76">
        <f t="shared" si="41"/>
        <v>1857.5389342525209</v>
      </c>
      <c r="E78" s="77">
        <f t="shared" si="41"/>
        <v>1870.9108027648535</v>
      </c>
      <c r="G78" s="75">
        <f t="shared" si="42"/>
        <v>1847.1476761626454</v>
      </c>
      <c r="H78" s="76">
        <f t="shared" si="42"/>
        <v>1857.5389342525209</v>
      </c>
      <c r="I78" s="77">
        <f t="shared" si="42"/>
        <v>1870.9108027648535</v>
      </c>
      <c r="J78" s="76"/>
      <c r="K78" s="82">
        <f>Clusters!T78</f>
        <v>1737.6676949585112</v>
      </c>
      <c r="L78" s="113"/>
      <c r="M78" s="114">
        <f t="shared" si="43"/>
        <v>109.47998120413412</v>
      </c>
      <c r="N78" s="115">
        <f t="shared" si="43"/>
        <v>119.87123929400971</v>
      </c>
      <c r="O78" s="116">
        <f t="shared" si="43"/>
        <v>133.24310780634227</v>
      </c>
      <c r="P78" s="115"/>
      <c r="Q78" s="114">
        <f>IF(Q$4="High",OtherCost!$T$20,OtherCost!$T$19)</f>
        <v>5.4142693112445279</v>
      </c>
      <c r="R78" s="115">
        <f t="shared" si="36"/>
        <v>9.5014617912169186</v>
      </c>
      <c r="S78" s="116">
        <f>IF(S$4="High",OtherCost!$T$20,OtherCost!$T$19)</f>
        <v>13.588654271189307</v>
      </c>
      <c r="T78" s="115"/>
      <c r="U78" s="114">
        <f>IF(U$4="High",OtherCost!$P$20,OtherCost!$P$19)</f>
        <v>0.48466080270705936</v>
      </c>
      <c r="V78" s="115">
        <f t="shared" si="37"/>
        <v>0.82750556769630201</v>
      </c>
      <c r="W78" s="116">
        <f>IF(W$4="High",OtherCost!$P$20,OtherCost!$P$19)</f>
        <v>1.1703503326855447</v>
      </c>
      <c r="X78" s="115"/>
      <c r="Y78" s="114">
        <v>0</v>
      </c>
      <c r="Z78" s="117">
        <v>0</v>
      </c>
      <c r="AA78" s="116">
        <v>0</v>
      </c>
      <c r="AB78" s="115"/>
      <c r="AC78" s="114">
        <v>0</v>
      </c>
      <c r="AD78" s="117">
        <f t="shared" si="44"/>
        <v>0</v>
      </c>
      <c r="AE78" s="116">
        <v>0</v>
      </c>
      <c r="AF78" s="115"/>
      <c r="AG78" s="115">
        <v>32.268968686100202</v>
      </c>
      <c r="AH78" s="115">
        <v>32.268968686100202</v>
      </c>
      <c r="AI78" s="115">
        <v>32.268968686100202</v>
      </c>
      <c r="AJ78" s="115"/>
      <c r="AK78" s="115">
        <f>Clusters!AD78</f>
        <v>65.350861559168379</v>
      </c>
      <c r="AL78" s="115">
        <f t="shared" si="39"/>
        <v>65.350861559168379</v>
      </c>
      <c r="AM78" s="115">
        <f t="shared" si="39"/>
        <v>65.350861559168379</v>
      </c>
      <c r="AN78" s="115"/>
      <c r="AO78" s="114">
        <f t="shared" si="34"/>
        <v>5.9612208449139539</v>
      </c>
      <c r="AP78" s="117">
        <f>Clusters!AF78</f>
        <v>11.922441689827908</v>
      </c>
      <c r="AQ78" s="118">
        <f t="shared" si="35"/>
        <v>20.864272957198839</v>
      </c>
      <c r="AR78" s="117"/>
      <c r="AS78" s="114">
        <f>Clusters!AH78</f>
        <v>0</v>
      </c>
      <c r="AT78" s="117">
        <f t="shared" si="40"/>
        <v>0</v>
      </c>
      <c r="AU78" s="118">
        <f t="shared" si="40"/>
        <v>0</v>
      </c>
    </row>
    <row r="79" spans="1:47">
      <c r="A79" t="s">
        <v>312</v>
      </c>
      <c r="B79" t="s">
        <v>313</v>
      </c>
      <c r="C79" s="75">
        <f t="shared" si="41"/>
        <v>2127.816069798158</v>
      </c>
      <c r="D79" s="76">
        <f t="shared" si="41"/>
        <v>2138.8600329951023</v>
      </c>
      <c r="E79" s="77">
        <f t="shared" si="41"/>
        <v>2153.2109591680378</v>
      </c>
      <c r="G79" s="75">
        <f t="shared" si="42"/>
        <v>2127.816069798158</v>
      </c>
      <c r="H79" s="76">
        <f t="shared" si="42"/>
        <v>2138.8600329951023</v>
      </c>
      <c r="I79" s="77">
        <f t="shared" si="42"/>
        <v>2153.2109591680378</v>
      </c>
      <c r="J79" s="76"/>
      <c r="K79" s="82">
        <f>Clusters!T79</f>
        <v>2009.6950672510036</v>
      </c>
      <c r="L79" s="113"/>
      <c r="M79" s="114">
        <f t="shared" si="43"/>
        <v>118.12100254715416</v>
      </c>
      <c r="N79" s="115">
        <f t="shared" si="43"/>
        <v>129.16496574409857</v>
      </c>
      <c r="O79" s="116">
        <f t="shared" si="43"/>
        <v>143.51589191703431</v>
      </c>
      <c r="P79" s="115"/>
      <c r="Q79" s="114">
        <f>IF(Q$4="High",OtherCost!$T$20,OtherCost!$T$19)</f>
        <v>5.4142693112445279</v>
      </c>
      <c r="R79" s="115">
        <f t="shared" si="36"/>
        <v>9.5014617912169186</v>
      </c>
      <c r="S79" s="116">
        <f>IF(S$4="High",OtherCost!$T$20,OtherCost!$T$19)</f>
        <v>13.588654271189307</v>
      </c>
      <c r="T79" s="115"/>
      <c r="U79" s="114">
        <f>IF(U$4="High",OtherCost!$P$20,OtherCost!$P$19)</f>
        <v>0.48466080270705936</v>
      </c>
      <c r="V79" s="115">
        <f t="shared" si="37"/>
        <v>0.82750556769630201</v>
      </c>
      <c r="W79" s="116">
        <f>IF(W$4="High",OtherCost!$P$20,OtherCost!$P$19)</f>
        <v>1.1703503326855447</v>
      </c>
      <c r="X79" s="115"/>
      <c r="Y79" s="114">
        <v>0</v>
      </c>
      <c r="Z79" s="117">
        <v>0</v>
      </c>
      <c r="AA79" s="116">
        <v>0</v>
      </c>
      <c r="AB79" s="115"/>
      <c r="AC79" s="114">
        <v>0</v>
      </c>
      <c r="AD79" s="117">
        <f t="shared" si="44"/>
        <v>0</v>
      </c>
      <c r="AE79" s="116">
        <v>0</v>
      </c>
      <c r="AF79" s="115"/>
      <c r="AG79" s="115">
        <v>32.268968686100202</v>
      </c>
      <c r="AH79" s="115">
        <v>32.268968686100202</v>
      </c>
      <c r="AI79" s="115">
        <v>32.268968686100202</v>
      </c>
      <c r="AJ79" s="115"/>
      <c r="AK79" s="115">
        <f>Clusters!AD79</f>
        <v>73.33917779511961</v>
      </c>
      <c r="AL79" s="115">
        <f t="shared" si="39"/>
        <v>73.33917779511961</v>
      </c>
      <c r="AM79" s="115">
        <f t="shared" si="39"/>
        <v>73.33917779511961</v>
      </c>
      <c r="AN79" s="115"/>
      <c r="AO79" s="114">
        <f t="shared" si="34"/>
        <v>6.6139259519827611</v>
      </c>
      <c r="AP79" s="117">
        <f>Clusters!AF79</f>
        <v>13.227851903965522</v>
      </c>
      <c r="AQ79" s="118">
        <f t="shared" si="35"/>
        <v>23.148740831939662</v>
      </c>
      <c r="AR79" s="117"/>
      <c r="AS79" s="114">
        <f>Clusters!AH79</f>
        <v>0</v>
      </c>
      <c r="AT79" s="117">
        <f t="shared" si="40"/>
        <v>0</v>
      </c>
      <c r="AU79" s="118">
        <f t="shared" si="40"/>
        <v>0</v>
      </c>
    </row>
    <row r="80" spans="1:47">
      <c r="A80" t="s">
        <v>315</v>
      </c>
      <c r="B80" t="s">
        <v>316</v>
      </c>
      <c r="C80" s="75">
        <f t="shared" si="41"/>
        <v>2203.2036980749776</v>
      </c>
      <c r="D80" s="76">
        <f t="shared" si="41"/>
        <v>2215.138473914134</v>
      </c>
      <c r="E80" s="77">
        <f t="shared" si="41"/>
        <v>2230.825619050388</v>
      </c>
      <c r="G80" s="75">
        <f t="shared" si="42"/>
        <v>1677.5136622285261</v>
      </c>
      <c r="H80" s="76">
        <f t="shared" si="42"/>
        <v>1689.4484380676824</v>
      </c>
      <c r="I80" s="77">
        <f t="shared" si="42"/>
        <v>1705.1355832039364</v>
      </c>
      <c r="J80" s="76"/>
      <c r="K80" s="82">
        <f>Clusters!T80</f>
        <v>2093.2679915618291</v>
      </c>
      <c r="L80" s="113"/>
      <c r="M80" s="114">
        <f t="shared" si="43"/>
        <v>109.93570651314849</v>
      </c>
      <c r="N80" s="115">
        <f t="shared" si="43"/>
        <v>121.87048235230505</v>
      </c>
      <c r="O80" s="116">
        <f t="shared" si="43"/>
        <v>137.55762748855904</v>
      </c>
      <c r="P80" s="115"/>
      <c r="Q80" s="114">
        <f>IF(Q$4="High",OtherCost!$T$20,OtherCost!$T$19)</f>
        <v>5.4142693112445279</v>
      </c>
      <c r="R80" s="115">
        <f t="shared" si="36"/>
        <v>9.5014617912169186</v>
      </c>
      <c r="S80" s="116">
        <f>IF(S$4="High",OtherCost!$T$20,OtherCost!$T$19)</f>
        <v>13.588654271189307</v>
      </c>
      <c r="T80" s="115"/>
      <c r="U80" s="114">
        <f>IF(U$4="High",OtherCost!$P$20,OtherCost!$P$19)</f>
        <v>0.48466080270705936</v>
      </c>
      <c r="V80" s="115">
        <f t="shared" si="37"/>
        <v>0.82750556769630201</v>
      </c>
      <c r="W80" s="116">
        <f>IF(W$4="High",OtherCost!$P$20,OtherCost!$P$19)</f>
        <v>1.1703503326855447</v>
      </c>
      <c r="X80" s="115"/>
      <c r="Y80" s="114">
        <v>0</v>
      </c>
      <c r="Z80" s="117">
        <v>0</v>
      </c>
      <c r="AA80" s="116">
        <v>0</v>
      </c>
      <c r="AB80" s="115"/>
      <c r="AC80" s="114">
        <v>0</v>
      </c>
      <c r="AD80" s="117">
        <f t="shared" si="44"/>
        <v>0</v>
      </c>
      <c r="AE80" s="116">
        <v>0</v>
      </c>
      <c r="AF80" s="115"/>
      <c r="AG80" s="115">
        <v>32.268968686100202</v>
      </c>
      <c r="AH80" s="115">
        <v>32.268968686100202</v>
      </c>
      <c r="AI80" s="115">
        <v>32.268968686100202</v>
      </c>
      <c r="AJ80" s="115"/>
      <c r="AK80" s="115">
        <f>Clusters!AD80</f>
        <v>64.263069118901782</v>
      </c>
      <c r="AL80" s="115">
        <f t="shared" si="39"/>
        <v>64.263069118901782</v>
      </c>
      <c r="AM80" s="115">
        <f t="shared" si="39"/>
        <v>64.263069118901782</v>
      </c>
      <c r="AN80" s="115"/>
      <c r="AO80" s="114">
        <f t="shared" si="34"/>
        <v>7.5047385941949187</v>
      </c>
      <c r="AP80" s="117">
        <f>Clusters!AF80</f>
        <v>15.009477188389837</v>
      </c>
      <c r="AQ80" s="118">
        <f t="shared" si="35"/>
        <v>26.266585079682216</v>
      </c>
      <c r="AR80" s="117"/>
      <c r="AS80" s="114">
        <f>Clusters!AH80</f>
        <v>525.69003584645156</v>
      </c>
      <c r="AT80" s="117">
        <f t="shared" si="40"/>
        <v>525.69003584645156</v>
      </c>
      <c r="AU80" s="118">
        <f t="shared" si="40"/>
        <v>525.69003584645156</v>
      </c>
    </row>
    <row r="81" spans="1:47">
      <c r="A81" t="s">
        <v>318</v>
      </c>
      <c r="B81" t="s">
        <v>319</v>
      </c>
      <c r="C81" s="75">
        <f t="shared" si="41"/>
        <v>1847.2610190551784</v>
      </c>
      <c r="D81" s="76">
        <f t="shared" si="41"/>
        <v>1857.6580539901386</v>
      </c>
      <c r="E81" s="77">
        <f t="shared" si="41"/>
        <v>1871.0385877700985</v>
      </c>
      <c r="G81" s="75">
        <f t="shared" si="42"/>
        <v>1847.2610190551784</v>
      </c>
      <c r="H81" s="76">
        <f t="shared" si="42"/>
        <v>1857.6580539901386</v>
      </c>
      <c r="I81" s="77">
        <f t="shared" si="42"/>
        <v>1871.0385877700985</v>
      </c>
      <c r="J81" s="76"/>
      <c r="K81" s="82">
        <f>Clusters!T81</f>
        <v>1737.8673646211357</v>
      </c>
      <c r="L81" s="113"/>
      <c r="M81" s="114">
        <f t="shared" si="43"/>
        <v>109.39365443404257</v>
      </c>
      <c r="N81" s="115">
        <f t="shared" si="43"/>
        <v>119.79068936900295</v>
      </c>
      <c r="O81" s="116">
        <f t="shared" si="43"/>
        <v>133.1712231489627</v>
      </c>
      <c r="P81" s="115"/>
      <c r="Q81" s="114">
        <f>IF(Q$4="High",OtherCost!$T$20,OtherCost!$T$19)</f>
        <v>5.4142693112445279</v>
      </c>
      <c r="R81" s="115">
        <f t="shared" si="36"/>
        <v>9.5014617912169186</v>
      </c>
      <c r="S81" s="116">
        <f>IF(S$4="High",OtherCost!$T$20,OtherCost!$T$19)</f>
        <v>13.588654271189307</v>
      </c>
      <c r="T81" s="115"/>
      <c r="U81" s="114">
        <f>IF(U$4="High",OtherCost!$P$20,OtherCost!$P$19)</f>
        <v>0.48466080270705936</v>
      </c>
      <c r="V81" s="115">
        <f t="shared" si="37"/>
        <v>0.82750556769630201</v>
      </c>
      <c r="W81" s="116">
        <f>IF(W$4="High",OtherCost!$P$20,OtherCost!$P$19)</f>
        <v>1.1703503326855447</v>
      </c>
      <c r="X81" s="115"/>
      <c r="Y81" s="114">
        <v>0</v>
      </c>
      <c r="Z81" s="117">
        <v>0</v>
      </c>
      <c r="AA81" s="116">
        <v>0</v>
      </c>
      <c r="AB81" s="115"/>
      <c r="AC81" s="114">
        <v>0</v>
      </c>
      <c r="AD81" s="117">
        <f t="shared" si="44"/>
        <v>0</v>
      </c>
      <c r="AE81" s="116">
        <v>0</v>
      </c>
      <c r="AF81" s="115"/>
      <c r="AG81" s="115">
        <v>32.268968686100202</v>
      </c>
      <c r="AH81" s="115">
        <v>32.268968686100202</v>
      </c>
      <c r="AI81" s="115">
        <v>32.268968686100202</v>
      </c>
      <c r="AJ81" s="115"/>
      <c r="AK81" s="115">
        <f>Clusters!AD81</f>
        <v>65.258757943992038</v>
      </c>
      <c r="AL81" s="115">
        <f t="shared" si="39"/>
        <v>65.258757943992038</v>
      </c>
      <c r="AM81" s="115">
        <f t="shared" si="39"/>
        <v>65.258757943992038</v>
      </c>
      <c r="AN81" s="115"/>
      <c r="AO81" s="114">
        <f t="shared" si="34"/>
        <v>5.9669976899987445</v>
      </c>
      <c r="AP81" s="117">
        <f>Clusters!AF81</f>
        <v>11.933995379997489</v>
      </c>
      <c r="AQ81" s="118">
        <f t="shared" si="35"/>
        <v>20.884491914995607</v>
      </c>
      <c r="AR81" s="117"/>
      <c r="AS81" s="114">
        <f>Clusters!AH81</f>
        <v>0</v>
      </c>
      <c r="AT81" s="117">
        <f t="shared" si="40"/>
        <v>0</v>
      </c>
      <c r="AU81" s="118">
        <f t="shared" si="40"/>
        <v>0</v>
      </c>
    </row>
    <row r="82" spans="1:47">
      <c r="C82" s="75"/>
      <c r="D82" s="76"/>
      <c r="E82" s="77"/>
      <c r="G82" s="75"/>
      <c r="H82" s="76"/>
      <c r="I82" s="77"/>
      <c r="J82" s="76"/>
      <c r="K82" s="82">
        <f>Clusters!T82</f>
        <v>0</v>
      </c>
      <c r="L82" s="113"/>
      <c r="M82" s="114"/>
      <c r="N82" s="115"/>
      <c r="O82" s="116"/>
      <c r="P82" s="115"/>
      <c r="Q82" s="114"/>
      <c r="R82" s="115"/>
      <c r="S82" s="116"/>
      <c r="T82" s="115"/>
      <c r="U82" s="114"/>
      <c r="V82" s="115"/>
      <c r="W82" s="116"/>
      <c r="X82" s="115"/>
      <c r="Y82" s="114"/>
      <c r="Z82" s="117"/>
      <c r="AA82" s="116"/>
      <c r="AB82" s="115"/>
      <c r="AC82" s="114"/>
      <c r="AD82" s="117"/>
      <c r="AE82" s="116"/>
      <c r="AF82" s="115"/>
      <c r="AG82" s="115"/>
      <c r="AH82" s="115"/>
      <c r="AI82" s="115"/>
      <c r="AJ82" s="115"/>
      <c r="AK82" s="115">
        <f>Clusters!AD82</f>
        <v>0</v>
      </c>
      <c r="AL82" s="115">
        <f t="shared" si="39"/>
        <v>0</v>
      </c>
      <c r="AM82" s="115">
        <f t="shared" si="39"/>
        <v>0</v>
      </c>
      <c r="AN82" s="115"/>
      <c r="AO82" s="114"/>
      <c r="AP82" s="117">
        <f>Clusters!AF82</f>
        <v>0</v>
      </c>
      <c r="AQ82" s="118"/>
      <c r="AR82" s="117"/>
      <c r="AS82" s="114">
        <f>Clusters!AH82</f>
        <v>0</v>
      </c>
      <c r="AT82" s="117">
        <f t="shared" si="40"/>
        <v>0</v>
      </c>
      <c r="AU82" s="118">
        <f t="shared" si="40"/>
        <v>0</v>
      </c>
    </row>
    <row r="83" spans="1:47">
      <c r="A83" t="s">
        <v>322</v>
      </c>
      <c r="B83" t="s">
        <v>323</v>
      </c>
      <c r="C83" s="75">
        <f t="shared" ref="C83:E87" ca="1" si="45">$K83+M83</f>
        <v>2257.0758083430169</v>
      </c>
      <c r="D83" s="76">
        <f t="shared" ca="1" si="45"/>
        <v>2292.1427899317196</v>
      </c>
      <c r="E83" s="77">
        <f t="shared" ca="1" si="45"/>
        <v>2332.2868714473066</v>
      </c>
      <c r="G83" s="75">
        <f t="shared" ref="G83:I90" ca="1" si="46">C83-AS83</f>
        <v>1904.291155384286</v>
      </c>
      <c r="H83" s="76">
        <f t="shared" ca="1" si="46"/>
        <v>1939.3581369729886</v>
      </c>
      <c r="I83" s="77">
        <f t="shared" ca="1" si="46"/>
        <v>1979.5022184885756</v>
      </c>
      <c r="J83" s="76"/>
      <c r="K83" s="82">
        <f>Clusters!T83</f>
        <v>2037.521758314497</v>
      </c>
      <c r="L83" s="113"/>
      <c r="M83" s="114">
        <f t="shared" ref="M83:O87" ca="1" si="47">Q83+U83+Y83+AC83+AG83+AK83+AO83</f>
        <v>219.5540500285199</v>
      </c>
      <c r="N83" s="115">
        <f t="shared" ca="1" si="47"/>
        <v>254.62103161722254</v>
      </c>
      <c r="O83" s="116">
        <f t="shared" ca="1" si="47"/>
        <v>294.76511313280957</v>
      </c>
      <c r="P83" s="115"/>
      <c r="Q83" s="114">
        <f>IF(Q$4="High",OtherCost!$T$26,OtherCost!$T$25)</f>
        <v>25.909782026383642</v>
      </c>
      <c r="R83" s="115">
        <f t="shared" si="36"/>
        <v>42.498964156028059</v>
      </c>
      <c r="S83" s="116">
        <f>IF(S$4="High",OtherCost!$T$26,OtherCost!$T$25)</f>
        <v>59.08814628567248</v>
      </c>
      <c r="T83" s="115"/>
      <c r="U83" s="114">
        <f>IF(U$4="High",OtherCost!$P$22,OtherCost!$P$21)</f>
        <v>1.6412082665180929</v>
      </c>
      <c r="V83" s="115">
        <f t="shared" si="37"/>
        <v>4.7275403037724439</v>
      </c>
      <c r="W83" s="116">
        <f>IF(W$4="High",OtherCost!$P$22,OtherCost!$P$21)</f>
        <v>7.8138723410267943</v>
      </c>
      <c r="X83" s="115"/>
      <c r="Y83" s="114">
        <f>OtherCost!$K$19</f>
        <v>98.9080354164509</v>
      </c>
      <c r="Z83" s="117">
        <f>OtherCost!$K$19</f>
        <v>98.9080354164509</v>
      </c>
      <c r="AA83" s="116">
        <f>OtherCost!$K$19</f>
        <v>98.9080354164509</v>
      </c>
      <c r="AB83" s="115"/>
      <c r="AC83" s="114">
        <f ca="1">IF(AC$4="High",OtherCost!$F$15,OtherCost!$F$14)</f>
        <v>26.74062064185911</v>
      </c>
      <c r="AD83" s="117">
        <f t="shared" ref="AD83:AD87" ca="1" si="48">AVERAGE(AC83,AE83)</f>
        <v>31.977888209894395</v>
      </c>
      <c r="AE83" s="116">
        <f ca="1">IF(AE$4="High",OtherCost!$F$15,OtherCost!$F$14)</f>
        <v>37.215155777929681</v>
      </c>
      <c r="AF83" s="115"/>
      <c r="AG83" s="115">
        <v>4.8538641667281697</v>
      </c>
      <c r="AH83" s="115">
        <v>4.8538641667281697</v>
      </c>
      <c r="AI83" s="115">
        <v>4.8538641667281697</v>
      </c>
      <c r="AJ83" s="115"/>
      <c r="AK83" s="115">
        <f>Clusters!AD83</f>
        <v>51.346339656811352</v>
      </c>
      <c r="AL83" s="115">
        <f t="shared" si="39"/>
        <v>51.346339656811352</v>
      </c>
      <c r="AM83" s="115">
        <f t="shared" si="39"/>
        <v>51.346339656811352</v>
      </c>
      <c r="AN83" s="115"/>
      <c r="AO83" s="114">
        <f t="shared" si="34"/>
        <v>10.15419985376862</v>
      </c>
      <c r="AP83" s="117">
        <f>Clusters!AF83</f>
        <v>20.308399707537241</v>
      </c>
      <c r="AQ83" s="118">
        <f t="shared" si="35"/>
        <v>35.539699488190173</v>
      </c>
      <c r="AR83" s="117"/>
      <c r="AS83" s="114">
        <f>Clusters!AH83</f>
        <v>352.78465295873104</v>
      </c>
      <c r="AT83" s="117">
        <f t="shared" si="40"/>
        <v>352.78465295873104</v>
      </c>
      <c r="AU83" s="118">
        <f t="shared" si="40"/>
        <v>352.78465295873104</v>
      </c>
    </row>
    <row r="84" spans="1:47">
      <c r="A84" t="s">
        <v>325</v>
      </c>
      <c r="B84" t="s">
        <v>326</v>
      </c>
      <c r="C84" s="75">
        <f t="shared" ca="1" si="45"/>
        <v>2240.1024982975864</v>
      </c>
      <c r="D84" s="76">
        <f t="shared" ca="1" si="45"/>
        <v>2276.5507578862298</v>
      </c>
      <c r="E84" s="77">
        <f t="shared" ca="1" si="45"/>
        <v>2318.7667564017279</v>
      </c>
      <c r="G84" s="75">
        <f t="shared" ca="1" si="46"/>
        <v>1900.2178920271635</v>
      </c>
      <c r="H84" s="76">
        <f t="shared" ca="1" si="46"/>
        <v>1936.6661516158069</v>
      </c>
      <c r="I84" s="77">
        <f t="shared" ca="1" si="46"/>
        <v>1978.882150131305</v>
      </c>
      <c r="J84" s="76"/>
      <c r="K84" s="82">
        <f>Clusters!T84</f>
        <v>2020.3441221485307</v>
      </c>
      <c r="L84" s="113"/>
      <c r="M84" s="114">
        <f t="shared" ca="1" si="47"/>
        <v>219.75837614905583</v>
      </c>
      <c r="N84" s="115">
        <f t="shared" ca="1" si="47"/>
        <v>256.20663573769917</v>
      </c>
      <c r="O84" s="116">
        <f t="shared" ca="1" si="47"/>
        <v>298.42263425319715</v>
      </c>
      <c r="P84" s="115"/>
      <c r="Q84" s="114">
        <f>IF(Q$4="High",OtherCost!$T$26,OtherCost!$T$25)</f>
        <v>25.909782026383642</v>
      </c>
      <c r="R84" s="115">
        <f t="shared" si="36"/>
        <v>42.498964156028059</v>
      </c>
      <c r="S84" s="116">
        <f>IF(S$4="High",OtherCost!$T$26,OtherCost!$T$25)</f>
        <v>59.08814628567248</v>
      </c>
      <c r="T84" s="115"/>
      <c r="U84" s="114">
        <f>IF(U$4="High",OtherCost!$P$22,OtherCost!$P$21)</f>
        <v>1.6412082665180929</v>
      </c>
      <c r="V84" s="115">
        <f t="shared" si="37"/>
        <v>4.7275403037724439</v>
      </c>
      <c r="W84" s="116">
        <f>IF(W$4="High",OtherCost!$P$22,OtherCost!$P$21)</f>
        <v>7.8138723410267943</v>
      </c>
      <c r="X84" s="115"/>
      <c r="Y84" s="114">
        <f>OtherCost!$K$19</f>
        <v>98.9080354164509</v>
      </c>
      <c r="Z84" s="117">
        <f>OtherCost!$K$19</f>
        <v>98.9080354164509</v>
      </c>
      <c r="AA84" s="116">
        <f>OtherCost!$K$19</f>
        <v>98.9080354164509</v>
      </c>
      <c r="AB84" s="115"/>
      <c r="AC84" s="114">
        <f ca="1">IF(AC$4="High",OtherCost!$F$15,OtherCost!$F$14)</f>
        <v>26.74062064185911</v>
      </c>
      <c r="AD84" s="117">
        <f t="shared" ca="1" si="48"/>
        <v>31.977888209894395</v>
      </c>
      <c r="AE84" s="116">
        <f ca="1">IF(AE$4="High",OtherCost!$F$15,OtherCost!$F$14)</f>
        <v>37.215155777929681</v>
      </c>
      <c r="AF84" s="115"/>
      <c r="AG84" s="115">
        <v>4.8538641667281697</v>
      </c>
      <c r="AH84" s="115">
        <v>4.8538641667281697</v>
      </c>
      <c r="AI84" s="115">
        <v>4.8538641667281697</v>
      </c>
      <c r="AJ84" s="115"/>
      <c r="AK84" s="115">
        <f>Clusters!AD84</f>
        <v>50.169387777406634</v>
      </c>
      <c r="AL84" s="115">
        <f t="shared" si="39"/>
        <v>50.169387777406634</v>
      </c>
      <c r="AM84" s="115">
        <f t="shared" si="39"/>
        <v>50.169387777406634</v>
      </c>
      <c r="AN84" s="115"/>
      <c r="AO84" s="114">
        <f t="shared" si="34"/>
        <v>11.53547785370929</v>
      </c>
      <c r="AP84" s="117">
        <f>Clusters!AF84</f>
        <v>23.07095570741858</v>
      </c>
      <c r="AQ84" s="118">
        <f t="shared" si="35"/>
        <v>40.374172487982513</v>
      </c>
      <c r="AR84" s="117"/>
      <c r="AS84" s="114">
        <f>Clusters!AH84</f>
        <v>339.88460627042275</v>
      </c>
      <c r="AT84" s="117">
        <f t="shared" si="40"/>
        <v>339.88460627042275</v>
      </c>
      <c r="AU84" s="118">
        <f t="shared" si="40"/>
        <v>339.88460627042275</v>
      </c>
    </row>
    <row r="85" spans="1:47">
      <c r="A85" t="s">
        <v>328</v>
      </c>
      <c r="B85" t="s">
        <v>329</v>
      </c>
      <c r="C85" s="75">
        <f ca="1">$K85+M85</f>
        <v>2227.744529047628</v>
      </c>
      <c r="D85" s="76">
        <f t="shared" ca="1" si="45"/>
        <v>2266.9968099385769</v>
      </c>
      <c r="E85" s="77">
        <f t="shared" ca="1" si="45"/>
        <v>2313.418840407533</v>
      </c>
      <c r="G85" s="75">
        <f t="shared" ca="1" si="46"/>
        <v>1913.3382388623081</v>
      </c>
      <c r="H85" s="76">
        <f t="shared" ca="1" si="46"/>
        <v>1952.590519753257</v>
      </c>
      <c r="I85" s="77">
        <f t="shared" ca="1" si="46"/>
        <v>1999.0125502222131</v>
      </c>
      <c r="J85" s="76"/>
      <c r="K85" s="82">
        <f>Clusters!T85</f>
        <v>2007.718269818927</v>
      </c>
      <c r="L85" s="113"/>
      <c r="M85" s="114">
        <f t="shared" ca="1" si="47"/>
        <v>220.02625922870112</v>
      </c>
      <c r="N85" s="115">
        <f t="shared" ca="1" si="47"/>
        <v>259.27854011964985</v>
      </c>
      <c r="O85" s="116">
        <f t="shared" ca="1" si="47"/>
        <v>305.70057058860596</v>
      </c>
      <c r="P85" s="115"/>
      <c r="Q85" s="114">
        <f>IF(Q$4="High",OtherCost!$T$26,OtherCost!$T$25)</f>
        <v>25.909782026383642</v>
      </c>
      <c r="R85" s="115">
        <f t="shared" si="36"/>
        <v>42.498964156028059</v>
      </c>
      <c r="S85" s="116">
        <f>IF(S$4="High",OtherCost!$T$26,OtherCost!$T$25)</f>
        <v>59.08814628567248</v>
      </c>
      <c r="T85" s="115"/>
      <c r="U85" s="114">
        <f>IF(U$4="High",OtherCost!$P$22,OtherCost!$P$21)</f>
        <v>1.6412082665180929</v>
      </c>
      <c r="V85" s="115">
        <f t="shared" si="37"/>
        <v>4.7275403037724439</v>
      </c>
      <c r="W85" s="116">
        <f>IF(W$4="High",OtherCost!$P$22,OtherCost!$P$21)</f>
        <v>7.8138723410267943</v>
      </c>
      <c r="X85" s="115"/>
      <c r="Y85" s="114">
        <f>OtherCost!$K$19</f>
        <v>98.9080354164509</v>
      </c>
      <c r="Z85" s="117">
        <f>OtherCost!$K$19</f>
        <v>98.9080354164509</v>
      </c>
      <c r="AA85" s="116">
        <f>OtherCost!$K$19</f>
        <v>98.9080354164509</v>
      </c>
      <c r="AB85" s="115"/>
      <c r="AC85" s="114">
        <f ca="1">IF(AC$4="High",OtherCost!$F$15,OtherCost!$F$14)</f>
        <v>26.74062064185911</v>
      </c>
      <c r="AD85" s="117">
        <f t="shared" ca="1" si="48"/>
        <v>31.977888209894395</v>
      </c>
      <c r="AE85" s="116">
        <f ca="1">IF(AE$4="High",OtherCost!$F$15,OtherCost!$F$14)</f>
        <v>37.215155777929681</v>
      </c>
      <c r="AF85" s="115"/>
      <c r="AG85" s="115">
        <v>4.8538641667281697</v>
      </c>
      <c r="AH85" s="115">
        <v>4.8538641667281697</v>
      </c>
      <c r="AI85" s="115">
        <v>4.8538641667281697</v>
      </c>
      <c r="AJ85" s="115"/>
      <c r="AK85" s="115">
        <f>Clusters!AD85</f>
        <v>47.633249554746534</v>
      </c>
      <c r="AL85" s="115">
        <f t="shared" si="39"/>
        <v>47.633249554746534</v>
      </c>
      <c r="AM85" s="115">
        <f t="shared" si="39"/>
        <v>47.633249554746534</v>
      </c>
      <c r="AN85" s="115"/>
      <c r="AO85" s="114">
        <f t="shared" si="34"/>
        <v>14.339499156014691</v>
      </c>
      <c r="AP85" s="117">
        <f>Clusters!AF85</f>
        <v>28.678998312029382</v>
      </c>
      <c r="AQ85" s="118">
        <f t="shared" si="35"/>
        <v>50.188247046051416</v>
      </c>
      <c r="AR85" s="117"/>
      <c r="AS85" s="114">
        <f>Clusters!AH85</f>
        <v>314.4062901853199</v>
      </c>
      <c r="AT85" s="117">
        <f t="shared" si="40"/>
        <v>314.4062901853199</v>
      </c>
      <c r="AU85" s="118">
        <f t="shared" si="40"/>
        <v>314.4062901853199</v>
      </c>
    </row>
    <row r="86" spans="1:47">
      <c r="A86" t="s">
        <v>331</v>
      </c>
      <c r="B86" t="s">
        <v>332</v>
      </c>
      <c r="C86" s="75">
        <f ca="1">$K86+M86</f>
        <v>2143.4426670723637</v>
      </c>
      <c r="D86" s="76">
        <f t="shared" ca="1" si="45"/>
        <v>2183.3726719117299</v>
      </c>
      <c r="E86" s="77">
        <f t="shared" ca="1" si="45"/>
        <v>2230.8112883033123</v>
      </c>
      <c r="G86" s="75">
        <f t="shared" ca="1" si="46"/>
        <v>1835.0287401109213</v>
      </c>
      <c r="H86" s="76">
        <f t="shared" ca="1" si="46"/>
        <v>1874.9587449502874</v>
      </c>
      <c r="I86" s="77">
        <f t="shared" ca="1" si="46"/>
        <v>1922.3973613418698</v>
      </c>
      <c r="J86" s="76"/>
      <c r="K86" s="82">
        <f>Clusters!T86</f>
        <v>1923.5801785755527</v>
      </c>
      <c r="L86" s="113"/>
      <c r="M86" s="114">
        <f t="shared" ca="1" si="47"/>
        <v>219.86248849681095</v>
      </c>
      <c r="N86" s="115">
        <f t="shared" ca="1" si="47"/>
        <v>259.79249333617724</v>
      </c>
      <c r="O86" s="116">
        <f t="shared" ca="1" si="47"/>
        <v>307.2311097277597</v>
      </c>
      <c r="P86" s="115"/>
      <c r="Q86" s="114">
        <f>IF(Q$4="High",OtherCost!$T$26,OtherCost!$T$25)</f>
        <v>25.909782026383642</v>
      </c>
      <c r="R86" s="115">
        <f t="shared" si="36"/>
        <v>42.498964156028059</v>
      </c>
      <c r="S86" s="116">
        <f>IF(S$4="High",OtherCost!$T$26,OtherCost!$T$25)</f>
        <v>59.08814628567248</v>
      </c>
      <c r="T86" s="115"/>
      <c r="U86" s="114">
        <f>IF(U$4="High",OtherCost!$P$22,OtherCost!$P$21)</f>
        <v>1.6412082665180929</v>
      </c>
      <c r="V86" s="115">
        <f t="shared" si="37"/>
        <v>4.7275403037724439</v>
      </c>
      <c r="W86" s="116">
        <f>IF(W$4="High",OtherCost!$P$22,OtherCost!$P$21)</f>
        <v>7.8138723410267943</v>
      </c>
      <c r="X86" s="115"/>
      <c r="Y86" s="114">
        <f>OtherCost!$K$19</f>
        <v>98.9080354164509</v>
      </c>
      <c r="Z86" s="117">
        <f>OtherCost!$K$19</f>
        <v>98.9080354164509</v>
      </c>
      <c r="AA86" s="116">
        <f>OtherCost!$K$19</f>
        <v>98.9080354164509</v>
      </c>
      <c r="AB86" s="115"/>
      <c r="AC86" s="114">
        <f ca="1">IF(AC$4="High",OtherCost!$F$15,OtherCost!$F$14)</f>
        <v>26.74062064185911</v>
      </c>
      <c r="AD86" s="117">
        <f t="shared" ca="1" si="48"/>
        <v>31.977888209894395</v>
      </c>
      <c r="AE86" s="116">
        <f ca="1">IF(AE$4="High",OtherCost!$F$15,OtherCost!$F$14)</f>
        <v>37.215155777929681</v>
      </c>
      <c r="AF86" s="115"/>
      <c r="AG86" s="115">
        <v>4.8538641667281697</v>
      </c>
      <c r="AH86" s="115">
        <v>4.8538641667281697</v>
      </c>
      <c r="AI86" s="115">
        <v>4.8538641667281697</v>
      </c>
      <c r="AJ86" s="115"/>
      <c r="AK86" s="115">
        <f>Clusters!AD86</f>
        <v>46.791754874438773</v>
      </c>
      <c r="AL86" s="115">
        <f t="shared" si="39"/>
        <v>46.791754874438773</v>
      </c>
      <c r="AM86" s="115">
        <f t="shared" si="39"/>
        <v>46.791754874438773</v>
      </c>
      <c r="AN86" s="115"/>
      <c r="AO86" s="114">
        <f t="shared" si="34"/>
        <v>15.017223104432261</v>
      </c>
      <c r="AP86" s="117">
        <f>Clusters!AF86</f>
        <v>30.034446208864523</v>
      </c>
      <c r="AQ86" s="118">
        <f t="shared" si="35"/>
        <v>52.560280865512915</v>
      </c>
      <c r="AR86" s="117"/>
      <c r="AS86" s="114">
        <f>Clusters!AH86</f>
        <v>308.41392696144254</v>
      </c>
      <c r="AT86" s="117">
        <f t="shared" si="40"/>
        <v>308.41392696144254</v>
      </c>
      <c r="AU86" s="118">
        <f t="shared" si="40"/>
        <v>308.41392696144254</v>
      </c>
    </row>
    <row r="87" spans="1:47">
      <c r="A87" t="s">
        <v>334</v>
      </c>
      <c r="B87" t="s">
        <v>335</v>
      </c>
      <c r="C87" s="121">
        <f ca="1">$K87+M87</f>
        <v>2244.5681823576147</v>
      </c>
      <c r="D87" s="122">
        <f t="shared" ca="1" si="45"/>
        <v>2282.5184684191663</v>
      </c>
      <c r="E87" s="123">
        <f t="shared" ca="1" si="45"/>
        <v>2326.9875066440263</v>
      </c>
      <c r="G87" s="75">
        <f t="shared" ca="1" si="46"/>
        <v>1918.9085491516353</v>
      </c>
      <c r="H87" s="76">
        <f t="shared" ca="1" si="46"/>
        <v>1956.8588352131869</v>
      </c>
      <c r="I87" s="77">
        <f t="shared" ca="1" si="46"/>
        <v>2001.3278734380469</v>
      </c>
      <c r="J87" s="76"/>
      <c r="K87" s="82">
        <f>Clusters!T87</f>
        <v>2024.83794858739</v>
      </c>
      <c r="L87" s="113"/>
      <c r="M87" s="114">
        <f t="shared" ca="1" si="47"/>
        <v>219.7302337702246</v>
      </c>
      <c r="N87" s="115">
        <f t="shared" ca="1" si="47"/>
        <v>257.68051983177611</v>
      </c>
      <c r="O87" s="116">
        <f t="shared" ca="1" si="47"/>
        <v>302.14955805663635</v>
      </c>
      <c r="P87" s="115"/>
      <c r="Q87" s="114">
        <f>IF(Q$4="High",OtherCost!$T$26,OtherCost!$T$25)</f>
        <v>25.909782026383642</v>
      </c>
      <c r="R87" s="115">
        <f t="shared" si="36"/>
        <v>42.498964156028059</v>
      </c>
      <c r="S87" s="116">
        <f>IF(S$4="High",OtherCost!$T$26,OtherCost!$T$25)</f>
        <v>59.08814628567248</v>
      </c>
      <c r="T87" s="115"/>
      <c r="U87" s="114">
        <f>IF(U$4="High",OtherCost!$P$22,OtherCost!$P$21)</f>
        <v>1.6412082665180929</v>
      </c>
      <c r="V87" s="115">
        <f t="shared" si="37"/>
        <v>4.7275403037724439</v>
      </c>
      <c r="W87" s="116">
        <f>IF(W$4="High",OtherCost!$P$22,OtherCost!$P$21)</f>
        <v>7.8138723410267943</v>
      </c>
      <c r="X87" s="115"/>
      <c r="Y87" s="114">
        <f>OtherCost!$K$19</f>
        <v>98.9080354164509</v>
      </c>
      <c r="Z87" s="117">
        <f>OtherCost!$K$19</f>
        <v>98.9080354164509</v>
      </c>
      <c r="AA87" s="116">
        <f>OtherCost!$K$19</f>
        <v>98.9080354164509</v>
      </c>
      <c r="AB87" s="115"/>
      <c r="AC87" s="114">
        <f ca="1">IF(AC$4="High",OtherCost!$F$15,OtherCost!$F$14)</f>
        <v>26.74062064185911</v>
      </c>
      <c r="AD87" s="117">
        <f t="shared" ca="1" si="48"/>
        <v>31.977888209894395</v>
      </c>
      <c r="AE87" s="116">
        <f ca="1">IF(AE$4="High",OtherCost!$F$15,OtherCost!$F$14)</f>
        <v>37.215155777929681</v>
      </c>
      <c r="AF87" s="115"/>
      <c r="AG87" s="115">
        <v>4.8538641667281697</v>
      </c>
      <c r="AH87" s="115">
        <v>4.8538641667281697</v>
      </c>
      <c r="AI87" s="115">
        <v>4.8538641667281697</v>
      </c>
      <c r="AJ87" s="115"/>
      <c r="AK87" s="115">
        <f>Clusters!AD87</f>
        <v>48.63921892566723</v>
      </c>
      <c r="AL87" s="115">
        <f t="shared" si="39"/>
        <v>48.63921892566723</v>
      </c>
      <c r="AM87" s="115">
        <f t="shared" si="39"/>
        <v>48.63921892566723</v>
      </c>
      <c r="AN87" s="115"/>
      <c r="AO87" s="114">
        <f t="shared" si="34"/>
        <v>13.037504326617455</v>
      </c>
      <c r="AP87" s="117">
        <f>Clusters!AF87</f>
        <v>26.07500865323491</v>
      </c>
      <c r="AQ87" s="118">
        <f t="shared" si="35"/>
        <v>45.631265143161094</v>
      </c>
      <c r="AR87" s="117"/>
      <c r="AS87" s="114">
        <f>Clusters!AH87</f>
        <v>325.65963320597933</v>
      </c>
      <c r="AT87" s="117">
        <f t="shared" si="40"/>
        <v>325.65963320597933</v>
      </c>
      <c r="AU87" s="118">
        <f t="shared" si="40"/>
        <v>325.65963320597933</v>
      </c>
    </row>
    <row r="88" spans="1:47">
      <c r="A88" t="s">
        <v>337</v>
      </c>
      <c r="B88" s="124" t="s">
        <v>338</v>
      </c>
      <c r="C88" s="121">
        <f ca="1">$K88+M88</f>
        <v>2228.4645548819126</v>
      </c>
      <c r="D88" s="122">
        <f ca="1">$K88+N88</f>
        <v>2261.5559968864682</v>
      </c>
      <c r="E88" s="123">
        <f ca="1">$K88+O88</f>
        <v>2300.0670349881152</v>
      </c>
      <c r="G88" s="75">
        <f t="shared" ca="1" si="46"/>
        <v>1889.7839055677032</v>
      </c>
      <c r="H88" s="76">
        <f t="shared" ca="1" si="46"/>
        <v>1922.8753475722588</v>
      </c>
      <c r="I88" s="77">
        <f t="shared" ca="1" si="46"/>
        <v>1961.3863856739058</v>
      </c>
      <c r="J88" s="76"/>
      <c r="K88" s="82">
        <f>Clusters!T88</f>
        <v>2022.3273092218978</v>
      </c>
      <c r="L88" s="113"/>
      <c r="M88" s="114">
        <f ca="1">Q88+U88+Y88+AC88+AG88+AK88+AO88</f>
        <v>206.13724566001474</v>
      </c>
      <c r="N88" s="115">
        <f ca="1">R88+V88+Z88+AD88+AH88+AL88+AP88</f>
        <v>239.22868766457015</v>
      </c>
      <c r="O88" s="116">
        <f ca="1">S88+W88+AA88+AE88+AI88+AM88+AQ88</f>
        <v>277.73972576621719</v>
      </c>
      <c r="P88" s="115"/>
      <c r="Q88" s="114">
        <f>IF(Q$4="High",OtherCost!$T$26,OtherCost!$T$25)</f>
        <v>25.909782026383642</v>
      </c>
      <c r="R88" s="115">
        <f>AVERAGE(Q88,S88)</f>
        <v>42.498964156028059</v>
      </c>
      <c r="S88" s="116">
        <f>IF(S$4="High",OtherCost!$T$26,OtherCost!$T$25)</f>
        <v>59.08814628567248</v>
      </c>
      <c r="T88" s="115"/>
      <c r="U88" s="114">
        <f>IF(U$4="High",OtherCost!$P$22,OtherCost!$P$21)</f>
        <v>1.6412082665180929</v>
      </c>
      <c r="V88" s="115">
        <f>AVERAGE(U88,W88)</f>
        <v>4.7275403037724439</v>
      </c>
      <c r="W88" s="116">
        <f>IF(W$4="High",OtherCost!$P$22,OtherCost!$P$21)</f>
        <v>7.8138723410267943</v>
      </c>
      <c r="X88" s="115"/>
      <c r="Y88" s="114">
        <f>OtherCost!$K$19</f>
        <v>98.9080354164509</v>
      </c>
      <c r="Z88" s="117">
        <f>OtherCost!$K$19</f>
        <v>98.9080354164509</v>
      </c>
      <c r="AA88" s="116">
        <f>OtherCost!$K$19</f>
        <v>98.9080354164509</v>
      </c>
      <c r="AB88" s="115"/>
      <c r="AC88" s="125">
        <f ca="1">IF(AC$4="High",OtherCost!$F$15,OtherCost!$F$14)*0.492</f>
        <v>13.156385355794681</v>
      </c>
      <c r="AD88" s="117">
        <f ca="1">AVERAGE(AC88,AE88)</f>
        <v>15.733120999268042</v>
      </c>
      <c r="AE88" s="126">
        <f ca="1">IF(AE$4="High",OtherCost!$F$15,OtherCost!$F$14)*0.492</f>
        <v>18.309856642741401</v>
      </c>
      <c r="AF88" s="115"/>
      <c r="AG88" s="115">
        <v>4.8538641667281697</v>
      </c>
      <c r="AH88" s="115">
        <v>4.8538641667281697</v>
      </c>
      <c r="AI88" s="115">
        <v>4.8538641667281697</v>
      </c>
      <c r="AJ88" s="115"/>
      <c r="AK88" s="115">
        <f>Clusters!AD88</f>
        <v>50.828778233955994</v>
      </c>
      <c r="AL88" s="115">
        <f>AK88</f>
        <v>50.828778233955994</v>
      </c>
      <c r="AM88" s="115">
        <f>AL88</f>
        <v>50.828778233955994</v>
      </c>
      <c r="AN88" s="115"/>
      <c r="AO88" s="114">
        <f>AP88*0.5</f>
        <v>10.839192194183273</v>
      </c>
      <c r="AP88" s="117">
        <f>Clusters!AF88</f>
        <v>21.678384388366545</v>
      </c>
      <c r="AQ88" s="118">
        <f>AP88*1.75</f>
        <v>37.937172679641456</v>
      </c>
      <c r="AR88" s="117"/>
      <c r="AS88" s="114">
        <f>Clusters!AH88</f>
        <v>338.68064931420929</v>
      </c>
      <c r="AT88" s="117">
        <f>AS88</f>
        <v>338.68064931420929</v>
      </c>
      <c r="AU88" s="118">
        <f>AT88</f>
        <v>338.68064931420929</v>
      </c>
    </row>
    <row r="89" spans="1:47">
      <c r="A89" s="127" t="s">
        <v>340</v>
      </c>
      <c r="B89" s="124" t="s">
        <v>470</v>
      </c>
      <c r="C89" s="121">
        <f t="shared" ref="C89:E90" ca="1" si="49">$K89+M89</f>
        <v>2231.5389044050344</v>
      </c>
      <c r="D89" s="122">
        <f t="shared" ca="1" si="49"/>
        <v>2265.6189709466016</v>
      </c>
      <c r="E89" s="123">
        <f t="shared" ca="1" si="49"/>
        <v>2305.2938260476772</v>
      </c>
      <c r="G89" s="75">
        <f t="shared" ca="1" si="46"/>
        <v>1895.3127968501462</v>
      </c>
      <c r="H89" s="76">
        <f t="shared" ca="1" si="46"/>
        <v>1929.3928633917135</v>
      </c>
      <c r="I89" s="77">
        <f t="shared" ca="1" si="46"/>
        <v>1969.067718492789</v>
      </c>
      <c r="J89" s="76"/>
      <c r="K89" s="82">
        <f>Clusters!T89</f>
        <v>2022.08312224057</v>
      </c>
      <c r="L89" s="113"/>
      <c r="M89" s="114">
        <f t="shared" ref="M89:O90" ca="1" si="50">Q89+U89+Y89+AC89+AG89+AK89+AO89</f>
        <v>209.45578216446418</v>
      </c>
      <c r="N89" s="115">
        <f t="shared" ca="1" si="50"/>
        <v>243.53584870603157</v>
      </c>
      <c r="O89" s="116">
        <f t="shared" ca="1" si="50"/>
        <v>283.21070380710728</v>
      </c>
      <c r="P89" s="115"/>
      <c r="Q89" s="114">
        <f>IF(Q$4="High",OtherCost!$T$26,OtherCost!$T$25)</f>
        <v>25.909782026383642</v>
      </c>
      <c r="R89" s="115">
        <f t="shared" ref="R89:R90" si="51">AVERAGE(Q89,S89)</f>
        <v>42.498964156028059</v>
      </c>
      <c r="S89" s="116">
        <f>IF(S$4="High",OtherCost!$T$26,OtherCost!$T$25)</f>
        <v>59.08814628567248</v>
      </c>
      <c r="T89" s="115"/>
      <c r="U89" s="114">
        <f>IF(U$4="High",OtherCost!$P$22,OtherCost!$P$21)</f>
        <v>1.6412082665180929</v>
      </c>
      <c r="V89" s="115">
        <f t="shared" ref="V89:V90" si="52">AVERAGE(U89,W89)</f>
        <v>4.7275403037724439</v>
      </c>
      <c r="W89" s="116">
        <f>IF(W$4="High",OtherCost!$P$22,OtherCost!$P$21)</f>
        <v>7.8138723410267943</v>
      </c>
      <c r="X89" s="115"/>
      <c r="Y89" s="114">
        <f>OtherCost!$K$19</f>
        <v>98.9080354164509</v>
      </c>
      <c r="Z89" s="117">
        <f>OtherCost!$K$19</f>
        <v>98.9080354164509</v>
      </c>
      <c r="AA89" s="116">
        <f>OtherCost!$K$19</f>
        <v>98.9080354164509</v>
      </c>
      <c r="AB89" s="115"/>
      <c r="AC89" s="125">
        <f ca="1">IF(AC$4="High",OtherCost!$F$15,OtherCost!$F$14)*0.613865</f>
        <v>16.415131090314841</v>
      </c>
      <c r="AD89" s="117">
        <f t="shared" ref="AD89:AD90" ca="1" si="53">AVERAGE(AC89,AE89)</f>
        <v>19.630106345966823</v>
      </c>
      <c r="AE89" s="126">
        <f ca="1">IF(AE$4="High",OtherCost!$F$15,OtherCost!$F$14)*0.613865</f>
        <v>22.845081601618805</v>
      </c>
      <c r="AF89" s="115"/>
      <c r="AG89" s="115">
        <v>4.8538641667281697</v>
      </c>
      <c r="AH89" s="115">
        <v>4.8538641667281697</v>
      </c>
      <c r="AI89" s="115">
        <v>4.8538641667281697</v>
      </c>
      <c r="AJ89" s="115"/>
      <c r="AK89" s="115">
        <f>Clusters!AD89</f>
        <v>50.538184079051874</v>
      </c>
      <c r="AL89" s="115">
        <f t="shared" ref="AL89:AM90" si="54">AK89</f>
        <v>50.538184079051874</v>
      </c>
      <c r="AM89" s="115">
        <f t="shared" si="54"/>
        <v>50.538184079051874</v>
      </c>
      <c r="AN89" s="115"/>
      <c r="AO89" s="114">
        <f t="shared" ref="AO89:AO90" si="55">AP89*0.5</f>
        <v>11.189577119016656</v>
      </c>
      <c r="AP89" s="117">
        <f>Clusters!AF89</f>
        <v>22.379154238033312</v>
      </c>
      <c r="AQ89" s="118">
        <f t="shared" ref="AQ89:AQ90" si="56">AP89*1.75</f>
        <v>39.163519916558293</v>
      </c>
      <c r="AR89" s="117"/>
      <c r="AS89" s="114">
        <f>Clusters!AH89</f>
        <v>336.22610755488813</v>
      </c>
      <c r="AT89" s="117">
        <f t="shared" ref="AT89:AU90" si="57">AS89</f>
        <v>336.22610755488813</v>
      </c>
      <c r="AU89" s="118">
        <f t="shared" si="57"/>
        <v>336.22610755488813</v>
      </c>
    </row>
    <row r="90" spans="1:47">
      <c r="A90" t="s">
        <v>343</v>
      </c>
      <c r="B90" s="124" t="s">
        <v>471</v>
      </c>
      <c r="C90" s="121">
        <f t="shared" ca="1" si="49"/>
        <v>2239.7588133380332</v>
      </c>
      <c r="D90" s="122">
        <f t="shared" ca="1" si="49"/>
        <v>2277.1212974893624</v>
      </c>
      <c r="E90" s="123">
        <f t="shared" ca="1" si="49"/>
        <v>2320.7086328488881</v>
      </c>
      <c r="G90" s="75">
        <f t="shared" ca="1" si="46"/>
        <v>1915.2219439846722</v>
      </c>
      <c r="H90" s="76">
        <f t="shared" ca="1" si="46"/>
        <v>1952.5844281360014</v>
      </c>
      <c r="I90" s="77">
        <f t="shared" ca="1" si="46"/>
        <v>1996.1717634955271</v>
      </c>
      <c r="J90" s="76"/>
      <c r="K90" s="82">
        <f>Clusters!T90</f>
        <v>2020.0071094889445</v>
      </c>
      <c r="L90" s="113"/>
      <c r="M90" s="114">
        <f t="shared" ca="1" si="50"/>
        <v>219.75170384908893</v>
      </c>
      <c r="N90" s="115">
        <f t="shared" ca="1" si="50"/>
        <v>257.1141880004177</v>
      </c>
      <c r="O90" s="116">
        <f t="shared" ca="1" si="50"/>
        <v>300.70152335994379</v>
      </c>
      <c r="P90" s="115"/>
      <c r="Q90" s="114">
        <f>IF(Q$4="High",OtherCost!$T$26,OtherCost!$T$25)</f>
        <v>25.909782026383642</v>
      </c>
      <c r="R90" s="115">
        <f t="shared" si="51"/>
        <v>42.498964156028059</v>
      </c>
      <c r="S90" s="116">
        <f>IF(S$4="High",OtherCost!$T$26,OtherCost!$T$25)</f>
        <v>59.08814628567248</v>
      </c>
      <c r="T90" s="115"/>
      <c r="U90" s="114">
        <f>IF(U$4="High",OtherCost!$P$22,OtherCost!$P$21)</f>
        <v>1.6412082665180929</v>
      </c>
      <c r="V90" s="115">
        <f t="shared" si="52"/>
        <v>4.7275403037724439</v>
      </c>
      <c r="W90" s="116">
        <f>IF(W$4="High",OtherCost!$P$22,OtherCost!$P$21)</f>
        <v>7.8138723410267943</v>
      </c>
      <c r="X90" s="115"/>
      <c r="Y90" s="114">
        <f>OtherCost!$K$19</f>
        <v>98.9080354164509</v>
      </c>
      <c r="Z90" s="117">
        <f>OtherCost!$K$19</f>
        <v>98.9080354164509</v>
      </c>
      <c r="AA90" s="116">
        <f>OtherCost!$K$19</f>
        <v>98.9080354164509</v>
      </c>
      <c r="AB90" s="115"/>
      <c r="AC90" s="125">
        <f ca="1">IF(AC$4="High",OtherCost!$F$15,OtherCost!$F$14)</f>
        <v>26.74062064185911</v>
      </c>
      <c r="AD90" s="117">
        <f t="shared" ca="1" si="53"/>
        <v>31.977888209894395</v>
      </c>
      <c r="AE90" s="126">
        <f ca="1">IF(AE$4="High",OtherCost!$F$15,OtherCost!$F$14)</f>
        <v>37.215155777929681</v>
      </c>
      <c r="AF90" s="115"/>
      <c r="AG90" s="115">
        <v>4.8538641667281697</v>
      </c>
      <c r="AH90" s="115">
        <v>4.8538641667281697</v>
      </c>
      <c r="AI90" s="115">
        <v>4.8538641667281697</v>
      </c>
      <c r="AJ90" s="115"/>
      <c r="AK90" s="115">
        <f>Clusters!AD90</f>
        <v>49.248490914754278</v>
      </c>
      <c r="AL90" s="115">
        <f t="shared" si="54"/>
        <v>49.248490914754278</v>
      </c>
      <c r="AM90" s="115">
        <f t="shared" si="54"/>
        <v>49.248490914754278</v>
      </c>
      <c r="AN90" s="115"/>
      <c r="AO90" s="114">
        <f t="shared" si="55"/>
        <v>12.449702416394722</v>
      </c>
      <c r="AP90" s="117">
        <f>Clusters!AF90</f>
        <v>24.899404832789443</v>
      </c>
      <c r="AQ90" s="118">
        <f t="shared" si="56"/>
        <v>43.573958457381522</v>
      </c>
      <c r="AR90" s="117"/>
      <c r="AS90" s="114">
        <f>Clusters!AH90</f>
        <v>324.53686935336106</v>
      </c>
      <c r="AT90" s="117">
        <f t="shared" si="57"/>
        <v>324.53686935336106</v>
      </c>
      <c r="AU90" s="118">
        <f t="shared" si="57"/>
        <v>324.53686935336106</v>
      </c>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enableFormatConditionsCalculation="0"/>
  <dimension ref="A1:AF30"/>
  <sheetViews>
    <sheetView workbookViewId="0">
      <selection activeCell="O53" sqref="O53"/>
    </sheetView>
  </sheetViews>
  <sheetFormatPr baseColWidth="10" defaultRowHeight="12" x14ac:dyDescent="0"/>
  <cols>
    <col min="5" max="5" width="14.1640625" customWidth="1"/>
  </cols>
  <sheetData>
    <row r="1" spans="1:32">
      <c r="A1" t="s">
        <v>509</v>
      </c>
      <c r="C1" t="s">
        <v>510</v>
      </c>
    </row>
    <row r="2" spans="1:32">
      <c r="A2">
        <v>0.05</v>
      </c>
      <c r="C2">
        <v>2030</v>
      </c>
    </row>
    <row r="4" spans="1:32" ht="15">
      <c r="A4" s="54" t="s">
        <v>472</v>
      </c>
      <c r="E4" s="128" t="s">
        <v>473</v>
      </c>
    </row>
    <row r="5" spans="1:32" ht="15">
      <c r="C5" s="129" t="s">
        <v>474</v>
      </c>
      <c r="D5" s="130">
        <v>0.112</v>
      </c>
      <c r="E5" s="128" t="s">
        <v>475</v>
      </c>
      <c r="F5" t="s">
        <v>476</v>
      </c>
      <c r="G5">
        <v>2015</v>
      </c>
      <c r="H5">
        <f t="shared" ref="H5:AF5" si="0">G5+1</f>
        <v>2016</v>
      </c>
      <c r="I5">
        <f t="shared" si="0"/>
        <v>2017</v>
      </c>
      <c r="J5">
        <f t="shared" si="0"/>
        <v>2018</v>
      </c>
      <c r="K5">
        <f t="shared" si="0"/>
        <v>2019</v>
      </c>
      <c r="L5">
        <f t="shared" si="0"/>
        <v>2020</v>
      </c>
      <c r="M5">
        <f t="shared" si="0"/>
        <v>2021</v>
      </c>
      <c r="N5">
        <f t="shared" si="0"/>
        <v>2022</v>
      </c>
      <c r="O5">
        <f t="shared" si="0"/>
        <v>2023</v>
      </c>
      <c r="P5">
        <f t="shared" si="0"/>
        <v>2024</v>
      </c>
      <c r="Q5">
        <f t="shared" si="0"/>
        <v>2025</v>
      </c>
      <c r="R5">
        <f t="shared" si="0"/>
        <v>2026</v>
      </c>
      <c r="S5">
        <f t="shared" si="0"/>
        <v>2027</v>
      </c>
      <c r="T5">
        <f t="shared" si="0"/>
        <v>2028</v>
      </c>
      <c r="U5">
        <f t="shared" si="0"/>
        <v>2029</v>
      </c>
      <c r="V5">
        <f t="shared" si="0"/>
        <v>2030</v>
      </c>
      <c r="W5">
        <f t="shared" si="0"/>
        <v>2031</v>
      </c>
      <c r="X5">
        <f t="shared" si="0"/>
        <v>2032</v>
      </c>
      <c r="Y5">
        <f t="shared" si="0"/>
        <v>2033</v>
      </c>
      <c r="Z5">
        <f t="shared" si="0"/>
        <v>2034</v>
      </c>
      <c r="AA5">
        <f t="shared" si="0"/>
        <v>2035</v>
      </c>
      <c r="AB5">
        <f t="shared" si="0"/>
        <v>2036</v>
      </c>
      <c r="AC5">
        <f t="shared" si="0"/>
        <v>2037</v>
      </c>
      <c r="AD5">
        <f t="shared" si="0"/>
        <v>2038</v>
      </c>
      <c r="AE5">
        <f t="shared" si="0"/>
        <v>2039</v>
      </c>
      <c r="AF5">
        <f t="shared" si="0"/>
        <v>2040</v>
      </c>
    </row>
    <row r="6" spans="1:32">
      <c r="B6" s="131" t="s">
        <v>477</v>
      </c>
      <c r="D6" t="s">
        <v>56</v>
      </c>
      <c r="E6" s="132">
        <v>34122876200</v>
      </c>
      <c r="F6" s="133">
        <f ca="1">NPV($A$2,OFFSET($G6,0,0,1,$C$2-2014))</f>
        <v>24.873147324833212</v>
      </c>
      <c r="G6">
        <v>0</v>
      </c>
      <c r="H6">
        <v>0</v>
      </c>
      <c r="I6">
        <v>0</v>
      </c>
      <c r="J6">
        <v>0</v>
      </c>
      <c r="K6">
        <v>0</v>
      </c>
      <c r="L6" s="134">
        <f t="shared" ref="L6:AA15" si="1">$E6*$D$5/1000000000</f>
        <v>3.8217621344000001</v>
      </c>
      <c r="M6" s="134">
        <f t="shared" si="1"/>
        <v>3.8217621344000001</v>
      </c>
      <c r="N6" s="134">
        <f t="shared" si="1"/>
        <v>3.8217621344000001</v>
      </c>
      <c r="O6" s="134">
        <f t="shared" si="1"/>
        <v>3.8217621344000001</v>
      </c>
      <c r="P6" s="134">
        <f t="shared" si="1"/>
        <v>3.8217621344000001</v>
      </c>
      <c r="Q6" s="134">
        <f t="shared" si="1"/>
        <v>3.8217621344000001</v>
      </c>
      <c r="R6" s="134">
        <f t="shared" si="1"/>
        <v>3.8217621344000001</v>
      </c>
      <c r="S6" s="134">
        <f t="shared" si="1"/>
        <v>3.8217621344000001</v>
      </c>
      <c r="T6" s="134">
        <f t="shared" si="1"/>
        <v>3.8217621344000001</v>
      </c>
      <c r="U6" s="134">
        <f t="shared" si="1"/>
        <v>3.8217621344000001</v>
      </c>
      <c r="V6" s="134">
        <f t="shared" si="1"/>
        <v>3.8217621344000001</v>
      </c>
      <c r="W6" s="134">
        <f t="shared" si="1"/>
        <v>3.8217621344000001</v>
      </c>
      <c r="X6" s="134">
        <f t="shared" si="1"/>
        <v>3.8217621344000001</v>
      </c>
      <c r="Y6" s="134">
        <f t="shared" si="1"/>
        <v>3.8217621344000001</v>
      </c>
      <c r="Z6" s="134">
        <f t="shared" si="1"/>
        <v>3.8217621344000001</v>
      </c>
      <c r="AA6" s="134">
        <f t="shared" si="1"/>
        <v>3.8217621344000001</v>
      </c>
      <c r="AB6" s="134">
        <f t="shared" ref="AB6:AF15" si="2">$E6*$D$5/1000000000</f>
        <v>3.8217621344000001</v>
      </c>
      <c r="AC6" s="134">
        <f t="shared" si="2"/>
        <v>3.8217621344000001</v>
      </c>
      <c r="AD6" s="134">
        <f t="shared" si="2"/>
        <v>3.8217621344000001</v>
      </c>
      <c r="AE6" s="134">
        <f t="shared" si="2"/>
        <v>3.8217621344000001</v>
      </c>
      <c r="AF6" s="134">
        <f t="shared" si="2"/>
        <v>3.8217621344000001</v>
      </c>
    </row>
    <row r="7" spans="1:32">
      <c r="D7" t="s">
        <v>58</v>
      </c>
      <c r="E7" s="135">
        <v>48799582300</v>
      </c>
      <c r="F7" s="133">
        <f t="shared" ref="F7:F15" ca="1" si="3">NPV($A$2,OFFSET($G7,0,0,1,$C$2-2014))</f>
        <v>35.571421143514947</v>
      </c>
      <c r="G7">
        <v>0</v>
      </c>
      <c r="H7">
        <v>0</v>
      </c>
      <c r="I7">
        <v>0</v>
      </c>
      <c r="J7">
        <v>0</v>
      </c>
      <c r="K7">
        <v>0</v>
      </c>
      <c r="L7" s="134">
        <f t="shared" si="1"/>
        <v>5.4655532176000001</v>
      </c>
      <c r="M7" s="134">
        <f t="shared" si="1"/>
        <v>5.4655532176000001</v>
      </c>
      <c r="N7" s="134">
        <f t="shared" si="1"/>
        <v>5.4655532176000001</v>
      </c>
      <c r="O7" s="134">
        <f t="shared" si="1"/>
        <v>5.4655532176000001</v>
      </c>
      <c r="P7" s="134">
        <f t="shared" si="1"/>
        <v>5.4655532176000001</v>
      </c>
      <c r="Q7" s="134">
        <f t="shared" si="1"/>
        <v>5.4655532176000001</v>
      </c>
      <c r="R7" s="134">
        <f t="shared" si="1"/>
        <v>5.4655532176000001</v>
      </c>
      <c r="S7" s="134">
        <f t="shared" si="1"/>
        <v>5.4655532176000001</v>
      </c>
      <c r="T7" s="134">
        <f t="shared" si="1"/>
        <v>5.4655532176000001</v>
      </c>
      <c r="U7" s="134">
        <f t="shared" si="1"/>
        <v>5.4655532176000001</v>
      </c>
      <c r="V7" s="134">
        <f t="shared" si="1"/>
        <v>5.4655532176000001</v>
      </c>
      <c r="W7" s="134">
        <f t="shared" si="1"/>
        <v>5.4655532176000001</v>
      </c>
      <c r="X7" s="134">
        <f t="shared" si="1"/>
        <v>5.4655532176000001</v>
      </c>
      <c r="Y7" s="134">
        <f t="shared" si="1"/>
        <v>5.4655532176000001</v>
      </c>
      <c r="Z7" s="134">
        <f t="shared" si="1"/>
        <v>5.4655532176000001</v>
      </c>
      <c r="AA7" s="134">
        <f t="shared" si="1"/>
        <v>5.4655532176000001</v>
      </c>
      <c r="AB7" s="134">
        <f t="shared" si="2"/>
        <v>5.4655532176000001</v>
      </c>
      <c r="AC7" s="134">
        <f t="shared" si="2"/>
        <v>5.4655532176000001</v>
      </c>
      <c r="AD7" s="134">
        <f t="shared" si="2"/>
        <v>5.4655532176000001</v>
      </c>
      <c r="AE7" s="134">
        <f t="shared" si="2"/>
        <v>5.4655532176000001</v>
      </c>
      <c r="AF7" s="134">
        <f t="shared" si="2"/>
        <v>5.4655532176000001</v>
      </c>
    </row>
    <row r="8" spans="1:32">
      <c r="B8" s="131" t="s">
        <v>478</v>
      </c>
      <c r="D8" t="s">
        <v>56</v>
      </c>
      <c r="E8" s="132">
        <v>1730666200</v>
      </c>
      <c r="F8" s="133">
        <f t="shared" ca="1" si="3"/>
        <v>1.2615324426464747</v>
      </c>
      <c r="G8">
        <v>0</v>
      </c>
      <c r="H8">
        <v>0</v>
      </c>
      <c r="I8">
        <v>0</v>
      </c>
      <c r="J8">
        <v>0</v>
      </c>
      <c r="K8">
        <v>0</v>
      </c>
      <c r="L8" s="134">
        <f t="shared" si="1"/>
        <v>0.19383461439999999</v>
      </c>
      <c r="M8" s="134">
        <f t="shared" si="1"/>
        <v>0.19383461439999999</v>
      </c>
      <c r="N8" s="134">
        <f t="shared" si="1"/>
        <v>0.19383461439999999</v>
      </c>
      <c r="O8" s="134">
        <f t="shared" si="1"/>
        <v>0.19383461439999999</v>
      </c>
      <c r="P8" s="134">
        <f t="shared" si="1"/>
        <v>0.19383461439999999</v>
      </c>
      <c r="Q8" s="134">
        <f t="shared" si="1"/>
        <v>0.19383461439999999</v>
      </c>
      <c r="R8" s="134">
        <f t="shared" si="1"/>
        <v>0.19383461439999999</v>
      </c>
      <c r="S8" s="134">
        <f t="shared" si="1"/>
        <v>0.19383461439999999</v>
      </c>
      <c r="T8" s="134">
        <f t="shared" si="1"/>
        <v>0.19383461439999999</v>
      </c>
      <c r="U8" s="134">
        <f t="shared" si="1"/>
        <v>0.19383461439999999</v>
      </c>
      <c r="V8" s="134">
        <f t="shared" si="1"/>
        <v>0.19383461439999999</v>
      </c>
      <c r="W8" s="134">
        <f t="shared" si="1"/>
        <v>0.19383461439999999</v>
      </c>
      <c r="X8" s="134">
        <f t="shared" si="1"/>
        <v>0.19383461439999999</v>
      </c>
      <c r="Y8" s="134">
        <f t="shared" si="1"/>
        <v>0.19383461439999999</v>
      </c>
      <c r="Z8" s="134">
        <f t="shared" si="1"/>
        <v>0.19383461439999999</v>
      </c>
      <c r="AA8" s="134">
        <f t="shared" si="1"/>
        <v>0.19383461439999999</v>
      </c>
      <c r="AB8" s="134">
        <f t="shared" si="2"/>
        <v>0.19383461439999999</v>
      </c>
      <c r="AC8" s="134">
        <f t="shared" si="2"/>
        <v>0.19383461439999999</v>
      </c>
      <c r="AD8" s="134">
        <f t="shared" si="2"/>
        <v>0.19383461439999999</v>
      </c>
      <c r="AE8" s="134">
        <f t="shared" si="2"/>
        <v>0.19383461439999999</v>
      </c>
      <c r="AF8" s="134">
        <f t="shared" si="2"/>
        <v>0.19383461439999999</v>
      </c>
    </row>
    <row r="9" spans="1:32">
      <c r="D9" t="s">
        <v>58</v>
      </c>
      <c r="E9" s="135">
        <v>2674747300</v>
      </c>
      <c r="F9" s="133">
        <f t="shared" ca="1" si="3"/>
        <v>1.9497003493978582</v>
      </c>
      <c r="G9">
        <v>0</v>
      </c>
      <c r="H9">
        <v>0</v>
      </c>
      <c r="I9">
        <v>0</v>
      </c>
      <c r="J9">
        <v>0</v>
      </c>
      <c r="K9">
        <v>0</v>
      </c>
      <c r="L9" s="134">
        <f t="shared" si="1"/>
        <v>0.29957169760000002</v>
      </c>
      <c r="M9" s="134">
        <f t="shared" si="1"/>
        <v>0.29957169760000002</v>
      </c>
      <c r="N9" s="134">
        <f t="shared" si="1"/>
        <v>0.29957169760000002</v>
      </c>
      <c r="O9" s="134">
        <f t="shared" si="1"/>
        <v>0.29957169760000002</v>
      </c>
      <c r="P9" s="134">
        <f t="shared" si="1"/>
        <v>0.29957169760000002</v>
      </c>
      <c r="Q9" s="134">
        <f t="shared" si="1"/>
        <v>0.29957169760000002</v>
      </c>
      <c r="R9" s="134">
        <f t="shared" si="1"/>
        <v>0.29957169760000002</v>
      </c>
      <c r="S9" s="134">
        <f t="shared" si="1"/>
        <v>0.29957169760000002</v>
      </c>
      <c r="T9" s="134">
        <f t="shared" si="1"/>
        <v>0.29957169760000002</v>
      </c>
      <c r="U9" s="134">
        <f t="shared" si="1"/>
        <v>0.29957169760000002</v>
      </c>
      <c r="V9" s="134">
        <f t="shared" si="1"/>
        <v>0.29957169760000002</v>
      </c>
      <c r="W9" s="134">
        <f t="shared" si="1"/>
        <v>0.29957169760000002</v>
      </c>
      <c r="X9" s="134">
        <f t="shared" si="1"/>
        <v>0.29957169760000002</v>
      </c>
      <c r="Y9" s="134">
        <f t="shared" si="1"/>
        <v>0.29957169760000002</v>
      </c>
      <c r="Z9" s="134">
        <f t="shared" si="1"/>
        <v>0.29957169760000002</v>
      </c>
      <c r="AA9" s="134">
        <f t="shared" si="1"/>
        <v>0.29957169760000002</v>
      </c>
      <c r="AB9" s="134">
        <f t="shared" si="2"/>
        <v>0.29957169760000002</v>
      </c>
      <c r="AC9" s="134">
        <f t="shared" si="2"/>
        <v>0.29957169760000002</v>
      </c>
      <c r="AD9" s="134">
        <f t="shared" si="2"/>
        <v>0.29957169760000002</v>
      </c>
      <c r="AE9" s="134">
        <f t="shared" si="2"/>
        <v>0.29957169760000002</v>
      </c>
      <c r="AF9" s="134">
        <f t="shared" si="2"/>
        <v>0.29957169760000002</v>
      </c>
    </row>
    <row r="10" spans="1:32">
      <c r="B10" s="131" t="s">
        <v>479</v>
      </c>
      <c r="D10" t="s">
        <v>56</v>
      </c>
      <c r="E10" s="132">
        <v>39191496200</v>
      </c>
      <c r="F10" s="133">
        <f t="shared" ca="1" si="3"/>
        <v>28.567810437481253</v>
      </c>
      <c r="G10">
        <v>0</v>
      </c>
      <c r="H10">
        <v>0</v>
      </c>
      <c r="I10">
        <v>0</v>
      </c>
      <c r="J10">
        <v>0</v>
      </c>
      <c r="K10">
        <v>0</v>
      </c>
      <c r="L10" s="134">
        <f t="shared" si="1"/>
        <v>4.3894475743999992</v>
      </c>
      <c r="M10" s="134">
        <f t="shared" si="1"/>
        <v>4.3894475743999992</v>
      </c>
      <c r="N10" s="134">
        <f t="shared" si="1"/>
        <v>4.3894475743999992</v>
      </c>
      <c r="O10" s="134">
        <f t="shared" si="1"/>
        <v>4.3894475743999992</v>
      </c>
      <c r="P10" s="134">
        <f t="shared" si="1"/>
        <v>4.3894475743999992</v>
      </c>
      <c r="Q10" s="134">
        <f t="shared" si="1"/>
        <v>4.3894475743999992</v>
      </c>
      <c r="R10" s="134">
        <f t="shared" si="1"/>
        <v>4.3894475743999992</v>
      </c>
      <c r="S10" s="134">
        <f t="shared" si="1"/>
        <v>4.3894475743999992</v>
      </c>
      <c r="T10" s="134">
        <f t="shared" si="1"/>
        <v>4.3894475743999992</v>
      </c>
      <c r="U10" s="134">
        <f t="shared" si="1"/>
        <v>4.3894475743999992</v>
      </c>
      <c r="V10" s="134">
        <f t="shared" si="1"/>
        <v>4.3894475743999992</v>
      </c>
      <c r="W10" s="134">
        <f t="shared" si="1"/>
        <v>4.3894475743999992</v>
      </c>
      <c r="X10" s="134">
        <f t="shared" si="1"/>
        <v>4.3894475743999992</v>
      </c>
      <c r="Y10" s="134">
        <f t="shared" si="1"/>
        <v>4.3894475743999992</v>
      </c>
      <c r="Z10" s="134">
        <f t="shared" si="1"/>
        <v>4.3894475743999992</v>
      </c>
      <c r="AA10" s="134">
        <f t="shared" si="1"/>
        <v>4.3894475743999992</v>
      </c>
      <c r="AB10" s="134">
        <f t="shared" si="2"/>
        <v>4.3894475743999992</v>
      </c>
      <c r="AC10" s="134">
        <f t="shared" si="2"/>
        <v>4.3894475743999992</v>
      </c>
      <c r="AD10" s="134">
        <f t="shared" si="2"/>
        <v>4.3894475743999992</v>
      </c>
      <c r="AE10" s="134">
        <f t="shared" si="2"/>
        <v>4.3894475743999992</v>
      </c>
      <c r="AF10" s="134">
        <f t="shared" si="2"/>
        <v>4.3894475743999992</v>
      </c>
    </row>
    <row r="11" spans="1:32">
      <c r="D11" t="s">
        <v>58</v>
      </c>
      <c r="E11" s="135">
        <v>58332337300</v>
      </c>
      <c r="F11" s="133">
        <f t="shared" ca="1" si="3"/>
        <v>42.520120840949616</v>
      </c>
      <c r="G11">
        <v>0</v>
      </c>
      <c r="H11">
        <v>0</v>
      </c>
      <c r="I11">
        <v>0</v>
      </c>
      <c r="J11">
        <v>0</v>
      </c>
      <c r="K11">
        <v>0</v>
      </c>
      <c r="L11" s="134">
        <f t="shared" si="1"/>
        <v>6.5332217776000006</v>
      </c>
      <c r="M11" s="134">
        <f t="shared" si="1"/>
        <v>6.5332217776000006</v>
      </c>
      <c r="N11" s="134">
        <f t="shared" si="1"/>
        <v>6.5332217776000006</v>
      </c>
      <c r="O11" s="134">
        <f t="shared" si="1"/>
        <v>6.5332217776000006</v>
      </c>
      <c r="P11" s="134">
        <f t="shared" si="1"/>
        <v>6.5332217776000006</v>
      </c>
      <c r="Q11" s="134">
        <f t="shared" si="1"/>
        <v>6.5332217776000006</v>
      </c>
      <c r="R11" s="134">
        <f t="shared" si="1"/>
        <v>6.5332217776000006</v>
      </c>
      <c r="S11" s="134">
        <f t="shared" si="1"/>
        <v>6.5332217776000006</v>
      </c>
      <c r="T11" s="134">
        <f t="shared" si="1"/>
        <v>6.5332217776000006</v>
      </c>
      <c r="U11" s="134">
        <f t="shared" si="1"/>
        <v>6.5332217776000006</v>
      </c>
      <c r="V11" s="134">
        <f t="shared" si="1"/>
        <v>6.5332217776000006</v>
      </c>
      <c r="W11" s="134">
        <f t="shared" si="1"/>
        <v>6.5332217776000006</v>
      </c>
      <c r="X11" s="134">
        <f t="shared" si="1"/>
        <v>6.5332217776000006</v>
      </c>
      <c r="Y11" s="134">
        <f t="shared" si="1"/>
        <v>6.5332217776000006</v>
      </c>
      <c r="Z11" s="134">
        <f t="shared" si="1"/>
        <v>6.5332217776000006</v>
      </c>
      <c r="AA11" s="134">
        <f t="shared" si="1"/>
        <v>6.5332217776000006</v>
      </c>
      <c r="AB11" s="134">
        <f t="shared" si="2"/>
        <v>6.5332217776000006</v>
      </c>
      <c r="AC11" s="134">
        <f t="shared" si="2"/>
        <v>6.5332217776000006</v>
      </c>
      <c r="AD11" s="134">
        <f t="shared" si="2"/>
        <v>6.5332217776000006</v>
      </c>
      <c r="AE11" s="134">
        <f t="shared" si="2"/>
        <v>6.5332217776000006</v>
      </c>
      <c r="AF11" s="134">
        <f t="shared" si="2"/>
        <v>6.5332217776000006</v>
      </c>
    </row>
    <row r="12" spans="1:32">
      <c r="B12" s="131" t="s">
        <v>480</v>
      </c>
      <c r="C12" s="136"/>
      <c r="D12" t="s">
        <v>56</v>
      </c>
      <c r="E12" s="132">
        <v>2069929200</v>
      </c>
      <c r="F12" s="133">
        <f t="shared" ca="1" si="3"/>
        <v>1.5088310153519282</v>
      </c>
      <c r="G12">
        <v>0</v>
      </c>
      <c r="H12">
        <v>0</v>
      </c>
      <c r="I12">
        <v>0</v>
      </c>
      <c r="J12">
        <v>0</v>
      </c>
      <c r="K12">
        <v>0</v>
      </c>
      <c r="L12" s="134">
        <f t="shared" si="1"/>
        <v>0.23183207040000001</v>
      </c>
      <c r="M12" s="134">
        <f t="shared" si="1"/>
        <v>0.23183207040000001</v>
      </c>
      <c r="N12" s="134">
        <f t="shared" si="1"/>
        <v>0.23183207040000001</v>
      </c>
      <c r="O12" s="134">
        <f t="shared" si="1"/>
        <v>0.23183207040000001</v>
      </c>
      <c r="P12" s="134">
        <f t="shared" si="1"/>
        <v>0.23183207040000001</v>
      </c>
      <c r="Q12" s="134">
        <f t="shared" si="1"/>
        <v>0.23183207040000001</v>
      </c>
      <c r="R12" s="134">
        <f t="shared" si="1"/>
        <v>0.23183207040000001</v>
      </c>
      <c r="S12" s="134">
        <f t="shared" si="1"/>
        <v>0.23183207040000001</v>
      </c>
      <c r="T12" s="134">
        <f t="shared" si="1"/>
        <v>0.23183207040000001</v>
      </c>
      <c r="U12" s="134">
        <f t="shared" si="1"/>
        <v>0.23183207040000001</v>
      </c>
      <c r="V12" s="134">
        <f t="shared" si="1"/>
        <v>0.23183207040000001</v>
      </c>
      <c r="W12" s="134">
        <f t="shared" si="1"/>
        <v>0.23183207040000001</v>
      </c>
      <c r="X12" s="134">
        <f t="shared" si="1"/>
        <v>0.23183207040000001</v>
      </c>
      <c r="Y12" s="134">
        <f t="shared" si="1"/>
        <v>0.23183207040000001</v>
      </c>
      <c r="Z12" s="134">
        <f t="shared" si="1"/>
        <v>0.23183207040000001</v>
      </c>
      <c r="AA12" s="134">
        <f t="shared" si="1"/>
        <v>0.23183207040000001</v>
      </c>
      <c r="AB12" s="134">
        <f t="shared" si="2"/>
        <v>0.23183207040000001</v>
      </c>
      <c r="AC12" s="134">
        <f t="shared" si="2"/>
        <v>0.23183207040000001</v>
      </c>
      <c r="AD12" s="134">
        <f t="shared" si="2"/>
        <v>0.23183207040000001</v>
      </c>
      <c r="AE12" s="134">
        <f t="shared" si="2"/>
        <v>0.23183207040000001</v>
      </c>
      <c r="AF12" s="134">
        <f t="shared" si="2"/>
        <v>0.23183207040000001</v>
      </c>
    </row>
    <row r="13" spans="1:32">
      <c r="D13" t="s">
        <v>58</v>
      </c>
      <c r="E13" s="135">
        <v>3114593550</v>
      </c>
      <c r="F13" s="133">
        <f t="shared" ca="1" si="3"/>
        <v>2.2703169501908897</v>
      </c>
      <c r="G13">
        <v>0</v>
      </c>
      <c r="H13">
        <v>0</v>
      </c>
      <c r="I13">
        <v>0</v>
      </c>
      <c r="J13">
        <v>0</v>
      </c>
      <c r="K13">
        <v>0</v>
      </c>
      <c r="L13" s="134">
        <f t="shared" si="1"/>
        <v>0.34883447760000003</v>
      </c>
      <c r="M13" s="134">
        <f t="shared" si="1"/>
        <v>0.34883447760000003</v>
      </c>
      <c r="N13" s="134">
        <f t="shared" si="1"/>
        <v>0.34883447760000003</v>
      </c>
      <c r="O13" s="134">
        <f t="shared" si="1"/>
        <v>0.34883447760000003</v>
      </c>
      <c r="P13" s="134">
        <f t="shared" si="1"/>
        <v>0.34883447760000003</v>
      </c>
      <c r="Q13" s="134">
        <f t="shared" si="1"/>
        <v>0.34883447760000003</v>
      </c>
      <c r="R13" s="134">
        <f t="shared" si="1"/>
        <v>0.34883447760000003</v>
      </c>
      <c r="S13" s="134">
        <f t="shared" si="1"/>
        <v>0.34883447760000003</v>
      </c>
      <c r="T13" s="134">
        <f t="shared" si="1"/>
        <v>0.34883447760000003</v>
      </c>
      <c r="U13" s="134">
        <f t="shared" si="1"/>
        <v>0.34883447760000003</v>
      </c>
      <c r="V13" s="134">
        <f t="shared" si="1"/>
        <v>0.34883447760000003</v>
      </c>
      <c r="W13" s="134">
        <f t="shared" si="1"/>
        <v>0.34883447760000003</v>
      </c>
      <c r="X13" s="134">
        <f t="shared" si="1"/>
        <v>0.34883447760000003</v>
      </c>
      <c r="Y13" s="134">
        <f t="shared" si="1"/>
        <v>0.34883447760000003</v>
      </c>
      <c r="Z13" s="134">
        <f t="shared" si="1"/>
        <v>0.34883447760000003</v>
      </c>
      <c r="AA13" s="134">
        <f t="shared" si="1"/>
        <v>0.34883447760000003</v>
      </c>
      <c r="AB13" s="134">
        <f t="shared" si="2"/>
        <v>0.34883447760000003</v>
      </c>
      <c r="AC13" s="134">
        <f t="shared" si="2"/>
        <v>0.34883447760000003</v>
      </c>
      <c r="AD13" s="134">
        <f t="shared" si="2"/>
        <v>0.34883447760000003</v>
      </c>
      <c r="AE13" s="134">
        <f t="shared" si="2"/>
        <v>0.34883447760000003</v>
      </c>
      <c r="AF13" s="134">
        <f t="shared" si="2"/>
        <v>0.34883447760000003</v>
      </c>
    </row>
    <row r="14" spans="1:32">
      <c r="B14" s="131" t="s">
        <v>481</v>
      </c>
      <c r="C14" s="137"/>
      <c r="D14" t="s">
        <v>56</v>
      </c>
      <c r="E14" s="132">
        <v>36684818200</v>
      </c>
      <c r="F14" s="133">
        <f t="shared" ca="1" si="3"/>
        <v>26.74062064185911</v>
      </c>
      <c r="G14">
        <v>0</v>
      </c>
      <c r="H14">
        <v>0</v>
      </c>
      <c r="I14">
        <v>0</v>
      </c>
      <c r="J14">
        <v>0</v>
      </c>
      <c r="K14">
        <v>0</v>
      </c>
      <c r="L14" s="134">
        <f t="shared" si="1"/>
        <v>4.1086996384000001</v>
      </c>
      <c r="M14" s="134">
        <f t="shared" si="1"/>
        <v>4.1086996384000001</v>
      </c>
      <c r="N14" s="134">
        <f t="shared" si="1"/>
        <v>4.1086996384000001</v>
      </c>
      <c r="O14" s="134">
        <f t="shared" si="1"/>
        <v>4.1086996384000001</v>
      </c>
      <c r="P14" s="134">
        <f t="shared" si="1"/>
        <v>4.1086996384000001</v>
      </c>
      <c r="Q14" s="134">
        <f t="shared" si="1"/>
        <v>4.1086996384000001</v>
      </c>
      <c r="R14" s="134">
        <f t="shared" si="1"/>
        <v>4.1086996384000001</v>
      </c>
      <c r="S14" s="134">
        <f t="shared" si="1"/>
        <v>4.1086996384000001</v>
      </c>
      <c r="T14" s="134">
        <f t="shared" si="1"/>
        <v>4.1086996384000001</v>
      </c>
      <c r="U14" s="134">
        <f t="shared" si="1"/>
        <v>4.1086996384000001</v>
      </c>
      <c r="V14" s="134">
        <f t="shared" si="1"/>
        <v>4.1086996384000001</v>
      </c>
      <c r="W14" s="134">
        <f t="shared" si="1"/>
        <v>4.1086996384000001</v>
      </c>
      <c r="X14" s="134">
        <f t="shared" si="1"/>
        <v>4.1086996384000001</v>
      </c>
      <c r="Y14" s="134">
        <f t="shared" si="1"/>
        <v>4.1086996384000001</v>
      </c>
      <c r="Z14" s="134">
        <f t="shared" si="1"/>
        <v>4.1086996384000001</v>
      </c>
      <c r="AA14" s="134">
        <f t="shared" si="1"/>
        <v>4.1086996384000001</v>
      </c>
      <c r="AB14" s="134">
        <f t="shared" si="2"/>
        <v>4.1086996384000001</v>
      </c>
      <c r="AC14" s="134">
        <f t="shared" si="2"/>
        <v>4.1086996384000001</v>
      </c>
      <c r="AD14" s="134">
        <f t="shared" si="2"/>
        <v>4.1086996384000001</v>
      </c>
      <c r="AE14" s="134">
        <f t="shared" si="2"/>
        <v>4.1086996384000001</v>
      </c>
      <c r="AF14" s="134">
        <f t="shared" si="2"/>
        <v>4.1086996384000001</v>
      </c>
    </row>
    <row r="15" spans="1:32">
      <c r="D15" t="s">
        <v>58</v>
      </c>
      <c r="E15" s="135">
        <v>51054582550</v>
      </c>
      <c r="F15" s="133">
        <f t="shared" ca="1" si="3"/>
        <v>37.215155777929681</v>
      </c>
      <c r="G15">
        <v>0</v>
      </c>
      <c r="H15">
        <v>0</v>
      </c>
      <c r="I15">
        <v>0</v>
      </c>
      <c r="J15">
        <v>0</v>
      </c>
      <c r="K15">
        <v>0</v>
      </c>
      <c r="L15" s="134">
        <f t="shared" si="1"/>
        <v>5.7181132456000006</v>
      </c>
      <c r="M15" s="134">
        <f t="shared" si="1"/>
        <v>5.7181132456000006</v>
      </c>
      <c r="N15" s="134">
        <f t="shared" si="1"/>
        <v>5.7181132456000006</v>
      </c>
      <c r="O15" s="134">
        <f t="shared" si="1"/>
        <v>5.7181132456000006</v>
      </c>
      <c r="P15" s="134">
        <f t="shared" si="1"/>
        <v>5.7181132456000006</v>
      </c>
      <c r="Q15" s="134">
        <f t="shared" si="1"/>
        <v>5.7181132456000006</v>
      </c>
      <c r="R15" s="134">
        <f t="shared" si="1"/>
        <v>5.7181132456000006</v>
      </c>
      <c r="S15" s="134">
        <f t="shared" si="1"/>
        <v>5.7181132456000006</v>
      </c>
      <c r="T15" s="134">
        <f t="shared" si="1"/>
        <v>5.7181132456000006</v>
      </c>
      <c r="U15" s="134">
        <f t="shared" si="1"/>
        <v>5.7181132456000006</v>
      </c>
      <c r="V15" s="134">
        <f t="shared" si="1"/>
        <v>5.7181132456000006</v>
      </c>
      <c r="W15" s="134">
        <f t="shared" si="1"/>
        <v>5.7181132456000006</v>
      </c>
      <c r="X15" s="134">
        <f t="shared" si="1"/>
        <v>5.7181132456000006</v>
      </c>
      <c r="Y15" s="134">
        <f t="shared" si="1"/>
        <v>5.7181132456000006</v>
      </c>
      <c r="Z15" s="134">
        <f t="shared" si="1"/>
        <v>5.7181132456000006</v>
      </c>
      <c r="AA15" s="134">
        <f t="shared" si="1"/>
        <v>5.7181132456000006</v>
      </c>
      <c r="AB15" s="134">
        <f t="shared" si="2"/>
        <v>5.7181132456000006</v>
      </c>
      <c r="AC15" s="134">
        <f t="shared" si="2"/>
        <v>5.7181132456000006</v>
      </c>
      <c r="AD15" s="134">
        <f t="shared" si="2"/>
        <v>5.7181132456000006</v>
      </c>
      <c r="AE15" s="134">
        <f t="shared" si="2"/>
        <v>5.7181132456000006</v>
      </c>
      <c r="AF15" s="134">
        <f t="shared" si="2"/>
        <v>5.7181132456000006</v>
      </c>
    </row>
    <row r="16" spans="1:32">
      <c r="O16" s="138"/>
    </row>
    <row r="17" spans="2:24">
      <c r="B17" t="s">
        <v>482</v>
      </c>
      <c r="K17" s="139" t="s">
        <v>483</v>
      </c>
      <c r="P17" t="s">
        <v>484</v>
      </c>
    </row>
    <row r="18" spans="2:24">
      <c r="D18" t="s">
        <v>485</v>
      </c>
      <c r="E18" t="s">
        <v>486</v>
      </c>
      <c r="F18" t="s">
        <v>487</v>
      </c>
      <c r="K18" t="s">
        <v>488</v>
      </c>
      <c r="O18" s="54" t="s">
        <v>489</v>
      </c>
      <c r="P18" t="s">
        <v>490</v>
      </c>
      <c r="S18" s="54" t="s">
        <v>491</v>
      </c>
    </row>
    <row r="19" spans="2:24">
      <c r="B19" t="s">
        <v>492</v>
      </c>
      <c r="D19" s="140">
        <v>5414.2693112445277</v>
      </c>
      <c r="E19" s="140">
        <v>9501.4617912169178</v>
      </c>
      <c r="F19" s="140">
        <v>13588.654271189307</v>
      </c>
      <c r="K19">
        <v>98.9080354164509</v>
      </c>
      <c r="N19" t="s">
        <v>492</v>
      </c>
      <c r="O19" t="s">
        <v>493</v>
      </c>
      <c r="P19" s="141">
        <v>0.48466080270705936</v>
      </c>
      <c r="R19" t="s">
        <v>492</v>
      </c>
      <c r="S19" t="s">
        <v>493</v>
      </c>
      <c r="T19" s="133">
        <f>D19/1000</f>
        <v>5.4142693112445279</v>
      </c>
      <c r="X19" s="140"/>
    </row>
    <row r="20" spans="2:24">
      <c r="B20" t="s">
        <v>494</v>
      </c>
      <c r="D20" s="140">
        <v>43369.727052561859</v>
      </c>
      <c r="E20" s="140">
        <v>84616.572501239702</v>
      </c>
      <c r="F20" s="140">
        <v>125863.41794991754</v>
      </c>
      <c r="O20" t="s">
        <v>58</v>
      </c>
      <c r="P20" s="141">
        <v>1.1703503326855447</v>
      </c>
      <c r="S20" t="s">
        <v>58</v>
      </c>
      <c r="T20" s="133">
        <f>F19/1000</f>
        <v>13.588654271189307</v>
      </c>
      <c r="X20" s="140"/>
    </row>
    <row r="21" spans="2:24" ht="15">
      <c r="B21" t="s">
        <v>228</v>
      </c>
      <c r="D21" s="140">
        <v>170184.16695154973</v>
      </c>
      <c r="E21" s="140">
        <v>229944.4476863927</v>
      </c>
      <c r="F21" s="140">
        <v>289704.72842123563</v>
      </c>
      <c r="N21" t="s">
        <v>495</v>
      </c>
      <c r="O21" t="s">
        <v>493</v>
      </c>
      <c r="P21" s="89">
        <v>1.6412082665180929</v>
      </c>
      <c r="R21" t="s">
        <v>494</v>
      </c>
      <c r="S21" s="128" t="s">
        <v>56</v>
      </c>
      <c r="T21" s="133">
        <f>D20/1000</f>
        <v>43.369727052561856</v>
      </c>
      <c r="X21" s="140"/>
    </row>
    <row r="22" spans="2:24">
      <c r="B22" t="s">
        <v>496</v>
      </c>
      <c r="D22" s="140">
        <v>171818.08944388299</v>
      </c>
      <c r="E22" s="140">
        <v>231111.68301299214</v>
      </c>
      <c r="F22" s="140">
        <v>290405.27658210124</v>
      </c>
      <c r="O22" t="s">
        <v>58</v>
      </c>
      <c r="P22" s="141">
        <v>7.8138723410267943</v>
      </c>
      <c r="S22" t="s">
        <v>58</v>
      </c>
      <c r="T22" s="133">
        <f>F20/1000</f>
        <v>125.86341794991753</v>
      </c>
    </row>
    <row r="23" spans="2:24">
      <c r="N23" t="s">
        <v>228</v>
      </c>
      <c r="O23" t="s">
        <v>493</v>
      </c>
      <c r="P23" s="89">
        <v>2.0424716048122367</v>
      </c>
      <c r="R23" t="s">
        <v>228</v>
      </c>
      <c r="S23" t="s">
        <v>493</v>
      </c>
      <c r="T23" s="133">
        <f>D21/1000</f>
        <v>170.18416695154974</v>
      </c>
    </row>
    <row r="24" spans="2:24">
      <c r="O24" t="s">
        <v>58</v>
      </c>
      <c r="P24" s="141">
        <v>9.8840593928086751</v>
      </c>
      <c r="S24" t="s">
        <v>58</v>
      </c>
      <c r="T24" s="133">
        <f>F21/1000</f>
        <v>289.70472842123564</v>
      </c>
    </row>
    <row r="25" spans="2:24">
      <c r="D25" t="s">
        <v>56</v>
      </c>
      <c r="E25" t="s">
        <v>57</v>
      </c>
      <c r="F25" t="s">
        <v>58</v>
      </c>
      <c r="R25" t="s">
        <v>497</v>
      </c>
      <c r="S25" t="s">
        <v>56</v>
      </c>
      <c r="T25" s="133">
        <f>D30/1000</f>
        <v>25.909782026383642</v>
      </c>
    </row>
    <row r="26" spans="2:24">
      <c r="B26" t="s">
        <v>498</v>
      </c>
      <c r="D26" s="140">
        <v>5414.2693112445277</v>
      </c>
      <c r="E26" s="140">
        <v>9501.4617912169178</v>
      </c>
      <c r="F26" s="140">
        <v>13588.654271189307</v>
      </c>
      <c r="S26" t="s">
        <v>58</v>
      </c>
      <c r="T26" s="133">
        <f>F30/1000</f>
        <v>59.08814628567248</v>
      </c>
    </row>
    <row r="27" spans="2:24">
      <c r="B27" t="s">
        <v>499</v>
      </c>
      <c r="D27" s="140">
        <v>29734.856610253337</v>
      </c>
      <c r="E27" s="140">
        <v>64848.565406095004</v>
      </c>
      <c r="F27" s="140">
        <v>99962.2742019367</v>
      </c>
    </row>
    <row r="28" spans="2:24">
      <c r="B28" t="s">
        <v>500</v>
      </c>
      <c r="D28" s="140">
        <v>24320.58729900881</v>
      </c>
      <c r="E28" s="140">
        <v>55347.103614878084</v>
      </c>
      <c r="F28" s="140">
        <v>86373.619930747387</v>
      </c>
    </row>
    <row r="29" spans="2:24">
      <c r="B29" t="s">
        <v>501</v>
      </c>
      <c r="D29" s="140">
        <v>50230.36932539245</v>
      </c>
      <c r="E29" s="140">
        <v>97846.067770906157</v>
      </c>
      <c r="F29" s="140">
        <v>145461.76621641987</v>
      </c>
    </row>
    <row r="30" spans="2:24">
      <c r="B30" t="s">
        <v>502</v>
      </c>
      <c r="D30" s="140">
        <v>25909.78202638364</v>
      </c>
      <c r="E30" s="140">
        <v>42498.964156028072</v>
      </c>
      <c r="F30" s="140">
        <v>59088.146285672483</v>
      </c>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Charts</vt:lpstr>
      </vt:variant>
      <vt:variant>
        <vt:i4>1</vt:i4>
      </vt:variant>
    </vt:vector>
  </HeadingPairs>
  <TitlesOfParts>
    <vt:vector size="5" baseType="lpstr">
      <vt:lpstr>Clusters</vt:lpstr>
      <vt:lpstr>ClusterXY</vt:lpstr>
      <vt:lpstr>OtherCostSummary</vt:lpstr>
      <vt:lpstr>OtherCost</vt:lpstr>
      <vt:lpstr>ClusterGraph</vt:lpstr>
    </vt:vector>
  </TitlesOfParts>
  <Company>Oak Ridge National Laboratory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Stanton Hadley</dc:creator>
  <cp:lastModifiedBy>Stanton Hadley</cp:lastModifiedBy>
  <dcterms:created xsi:type="dcterms:W3CDTF">2011-11-08T20:18:45Z</dcterms:created>
  <dcterms:modified xsi:type="dcterms:W3CDTF">2011-11-08T20:23:00Z</dcterms:modified>
</cp:coreProperties>
</file>